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_EDM\Gas\verfahrensspezifische Parameter\"/>
    </mc:Choice>
  </mc:AlternateContent>
  <xr:revisionPtr revIDLastSave="0" documentId="13_ncr:1_{1A9D8AAA-3664-4D64-A0D4-2C9ADCC05076}" xr6:coauthVersionLast="36" xr6:coauthVersionMax="44" xr10:uidLastSave="{00000000-0000-0000-0000-000000000000}"/>
  <bookViews>
    <workbookView xWindow="0" yWindow="0" windowWidth="28800" windowHeight="14025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<sst xmlns="http://schemas.openxmlformats.org/spreadsheetml/2006/main" count="1381" uniqueCount="667">
  <si>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</si>
  <si>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</si>
  <si>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</si>
  <si>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</si>
  <si>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</si>
  <si>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</si>
  <si>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</si>
  <si>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</si>
  <si>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</si>
  <si>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</si>
  <si>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</si>
  <si>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</si>
  <si>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</si>
  <si>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</si>
  <si>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</si>
  <si>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</si>
  <si>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</si>
  <si>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</si>
  <si>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</si>
  <si>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</si>
  <si>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</si>
  <si>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</si>
  <si>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</si>
  <si>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</si>
  <si>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</si>
  <si>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</si>
  <si>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</si>
  <si>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</si>
  <si>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</si>
  <si>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</si>
  <si>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</si>
  <si>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</si>
  <si>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</si>
  <si>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</si>
  <si>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</si>
  <si>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</si>
  <si>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</si>
  <si>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</si>
  <si>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</si>
  <si>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</si>
  <si>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</si>
  <si>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</si>
  <si>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</si>
  <si>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</si>
  <si>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</si>
  <si>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</si>
  <si>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</si>
  <si>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</si>
  <si>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</si>
  <si>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</si>
  <si>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</si>
  <si>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</si>
  <si>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</si>
  <si>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</si>
  <si>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</si>
  <si>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</si>
  <si>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</si>
  <si>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</si>
  <si>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</si>
  <si>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</si>
  <si>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</si>
  <si>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</si>
  <si>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</si>
  <si>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</si>
  <si>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</si>
  <si>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</si>
  <si>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</si>
  <si>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</si>
  <si>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</si>
  <si>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</si>
  <si>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</si>
  <si>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</si>
  <si>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</si>
  <si>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</si>
  <si>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</si>
  <si>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</si>
  <si>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</si>
  <si>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</si>
  <si>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</si>
  <si>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</si>
  <si>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</si>
  <si>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</si>
  <si>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</si>
  <si>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</si>
  <si>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</si>
  <si>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</si>
  <si>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</si>
  <si>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</si>
  <si>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</si>
  <si>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</si>
  <si>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</si>
  <si>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</si>
  <si>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</si>
  <si>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</si>
  <si>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</si>
  <si>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</si>
  <si>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</si>
  <si>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</si>
  <si>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</si>
  <si>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</si>
  <si>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</si>
  <si>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</si>
  <si>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</si>
  <si>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</si>
  <si>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</si>
  <si>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</si>
  <si>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</si>
  <si>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</si>
  <si>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</si>
  <si>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</si>
  <si>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</si>
  <si>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</si>
  <si>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</si>
  <si>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</si>
  <si>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</si>
  <si>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</si>
  <si>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</si>
  <si>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</si>
  <si>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</si>
  <si>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</si>
  <si>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</si>
  <si>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</si>
  <si>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</si>
  <si>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</si>
  <si>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</si>
  <si>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</si>
  <si>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</si>
  <si>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</si>
  <si>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</si>
  <si>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</si>
  <si>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</si>
  <si>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</si>
  <si>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</si>
  <si>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</si>
  <si>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</si>
  <si>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</si>
  <si>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</si>
  <si>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</si>
  <si>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</si>
  <si>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</si>
  <si>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</si>
  <si>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</si>
  <si>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</si>
  <si>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</si>
  <si>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</si>
  <si>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</si>
  <si>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</si>
  <si>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</si>
  <si>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</si>
  <si>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</si>
  <si>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</si>
  <si>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</si>
  <si>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</si>
  <si>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</si>
  <si>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</si>
  <si>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</si>
  <si>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</si>
  <si>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</si>
  <si>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</si>
  <si>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</si>
  <si>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</si>
  <si>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</si>
  <si>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</si>
  <si>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</si>
  <si>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</si>
  <si>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</si>
  <si>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</si>
  <si>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</si>
  <si>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</si>
  <si>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</si>
  <si>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</si>
  <si>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</si>
  <si>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</si>
  <si>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</si>
  <si>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</si>
  <si>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</si>
  <si>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</si>
  <si>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</si>
  <si>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</si>
  <si>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</si>
  <si>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</si>
  <si>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</si>
  <si>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</si>
  <si>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</si>
  <si>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</si>
  <si>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</si>
  <si>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</si>
  <si>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</si>
  <si>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</si>
  <si>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</si>
  <si>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</si>
  <si>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</si>
  <si>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</si>
  <si>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</si>
  <si>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</si>
  <si>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</si>
  <si>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</si>
  <si>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</si>
  <si>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</si>
  <si>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</si>
  <si>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</si>
  <si>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</si>
  <si>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</si>
  <si>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</si>
  <si>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</si>
  <si>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</si>
  <si>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</si>
  <si>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</si>
  <si>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</si>
  <si>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</si>
  <si>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</si>
  <si>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</si>
  <si>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</si>
  <si>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</si>
  <si>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</si>
  <si>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</si>
  <si>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</si>
  <si>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</si>
  <si>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</si>
  <si>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</si>
  <si>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</si>
  <si>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</si>
  <si>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</si>
  <si>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</si>
  <si>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</si>
  <si>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</si>
  <si>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</si>
  <si>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</si>
  <si>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</si>
  <si>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</si>
  <si>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</si>
  <si>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</si>
  <si>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</si>
  <si>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</si>
  <si>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</si>
  <si>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</si>
  <si>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</si>
  <si>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</si>
  <si>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</si>
  <si>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</si>
  <si>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</si>
  <si>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</si>
  <si>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</si>
  <si>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</si>
  <si>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</si>
  <si>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</si>
  <si>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</si>
  <si>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</si>
  <si>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</si>
  <si>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</si>
  <si>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</si>
  <si>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</si>
  <si>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</si>
  <si>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</si>
  <si>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</si>
  <si>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</si>
  <si>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</si>
  <si>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</si>
  <si>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</si>
  <si>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</si>
  <si>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</si>
  <si>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</si>
  <si>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</si>
  <si>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</si>
  <si>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</si>
  <si>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</si>
  <si>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</si>
  <si>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</si>
  <si>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</si>
  <si>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</si>
  <si>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</si>
  <si>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</si>
  <si>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</si>
  <si>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</si>
  <si>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</si>
  <si>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</si>
  <si>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</si>
  <si>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</si>
  <si>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</si>
  <si>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</si>
  <si>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</si>
  <si>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</si>
  <si>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</si>
  <si>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</si>
  <si>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</si>
  <si>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</si>
  <si>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</si>
  <si>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</si>
  <si>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</si>
  <si>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</si>
  <si>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</si>
  <si>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</si>
  <si>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</si>
  <si>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</si>
  <si>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</si>
  <si>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</si>
  <si>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</si>
  <si>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</si>
  <si>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</si>
  <si>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</si>
  <si>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</si>
  <si>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</si>
  <si>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</si>
  <si>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</si>
  <si>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</si>
  <si>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</si>
  <si>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</si>
  <si>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</si>
  <si>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</si>
  <si>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</si>
  <si>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</si>
  <si>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</si>
  <si>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</si>
  <si>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</si>
  <si>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</si>
  <si>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</si>
  <si>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</si>
  <si>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</si>
  <si>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</si>
  <si>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</si>
  <si>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</si>
  <si>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</si>
  <si>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</si>
  <si>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</si>
  <si>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</si>
  <si>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</si>
  <si>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</si>
  <si>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</si>
  <si>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</si>
  <si>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</si>
  <si>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</si>
  <si>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</si>
  <si>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</si>
  <si>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</si>
  <si>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</si>
  <si>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</si>
  <si>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</si>
  <si>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</si>
  <si>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</si>
  <si>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</si>
  <si>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</si>
  <si>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</si>
  <si>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</si>
  <si>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</si>
  <si>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</si>
  <si>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</si>
  <si>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</si>
  <si>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</si>
  <si>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</si>
  <si>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</si>
  <si>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</si>
  <si>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</si>
  <si>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</si>
  <si>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</si>
  <si>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</si>
  <si>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</si>
  <si>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</si>
  <si>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</si>
  <si>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</si>
  <si>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</si>
  <si>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</si>
  <si>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</si>
  <si>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</si>
  <si>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</si>
  <si>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</si>
  <si>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</si>
  <si>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</si>
  <si>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</si>
  <si>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</si>
  <si>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</si>
  <si>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</si>
  <si>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</si>
  <si>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</si>
  <si>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</si>
  <si>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</si>
  <si>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</si>
  <si>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</si>
  <si>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</si>
  <si>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</si>
  <si>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</si>
  <si>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</si>
  <si>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</si>
  <si>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</si>
  <si>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</si>
  <si>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</si>
  <si>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</si>
  <si>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</si>
  <si>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</si>
  <si>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</si>
  <si>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</si>
  <si>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</si>
  <si>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</si>
  <si>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</si>
  <si>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</si>
  <si>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</si>
  <si>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</si>
  <si>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</si>
  <si>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</si>
  <si>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</si>
  <si>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</si>
  <si>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</si>
  <si>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</si>
  <si>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</si>
  <si>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</si>
  <si>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</si>
  <si>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</si>
  <si>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</si>
  <si>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</si>
  <si>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</si>
  <si>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</si>
  <si>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</si>
  <si>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</si>
  <si>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</si>
  <si>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</si>
  <si>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</si>
  <si>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</si>
  <si>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</si>
  <si>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</si>
  <si>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</si>
  <si>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</si>
  <si>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</si>
  <si>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</si>
  <si>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</si>
  <si>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</si>
  <si>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</si>
  <si>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</si>
  <si>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</si>
  <si>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</si>
  <si>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</si>
  <si>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</si>
  <si>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</si>
  <si>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</si>
  <si>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</si>
  <si>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</si>
  <si>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</si>
  <si>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</si>
  <si>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</si>
  <si>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</si>
  <si>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</si>
  <si>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</si>
  <si>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</si>
  <si>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</si>
  <si>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</si>
  <si>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</si>
  <si>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</si>
  <si>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</si>
  <si>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</si>
  <si>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</si>
  <si>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</si>
  <si>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</si>
  <si>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</si>
  <si>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</si>
  <si>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</si>
  <si>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</si>
  <si>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</si>
  <si>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</si>
  <si>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</si>
  <si>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</si>
  <si>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</si>
  <si>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</si>
  <si>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</si>
  <si>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</si>
  <si>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</si>
  <si>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</si>
  <si>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</si>
  <si>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</si>
  <si>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</si>
  <si>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</si>
  <si>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</si>
  <si>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</si>
  <si>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</si>
  <si>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</si>
  <si>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</si>
  <si>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</si>
  <si>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</si>
  <si>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</si>
  <si>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</si>
  <si>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</si>
  <si>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</si>
  <si>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</si>
  <si>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</si>
  <si>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</si>
  <si>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</si>
  <si>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</si>
  <si>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</si>
  <si>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</si>
  <si>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</si>
  <si>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</si>
  <si>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</si>
  <si>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</si>
  <si>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</si>
  <si>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</si>
  <si>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</si>
  <si>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</si>
  <si>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</si>
  <si>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</si>
  <si>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</si>
  <si>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</si>
  <si>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</si>
  <si>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</si>
  <si>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</si>
  <si>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</si>
  <si>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</si>
  <si>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</si>
  <si>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</si>
  <si>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</si>
  <si>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</si>
  <si>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</si>
  <si>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</si>
  <si>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</si>
  <si>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</si>
  <si>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</si>
  <si>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</si>
  <si>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</si>
  <si>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</si>
  <si>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</si>
  <si>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</si>
  <si>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</si>
  <si>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</si>
  <si>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</si>
  <si>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</si>
  <si>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</si>
  <si>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</si>
  <si>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</si>
  <si>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</si>
  <si>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</si>
  <si>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</si>
  <si>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</si>
  <si>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</si>
  <si>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</si>
  <si>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</si>
  <si>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</si>
  <si>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</si>
  <si>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</si>
  <si>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</si>
  <si>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</si>
  <si>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</si>
  <si>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</si>
  <si>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</si>
  <si>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</si>
  <si>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</si>
  <si>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</si>
  <si>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</si>
  <si>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</si>
  <si>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</si>
  <si>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</si>
  <si>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</si>
  <si>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</si>
  <si>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</si>
  <si>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</si>
  <si>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</si>
  <si>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</si>
  <si>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</si>
  <si>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</si>
  <si>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</si>
  <si>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</si>
  <si>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</si>
  <si>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</si>
  <si>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</si>
  <si>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</si>
  <si>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</si>
  <si>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</si>
  <si>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</si>
  <si>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</si>
  <si>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</si>
  <si>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</si>
  <si>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</si>
  <si>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</si>
  <si>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</si>
  <si>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</si>
  <si>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</si>
  <si>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</si>
  <si>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</si>
  <si>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</si>
  <si>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</si>
  <si>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</si>
  <si>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</si>
  <si>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</si>
  <si>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</si>
  <si>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</si>
  <si>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</si>
  <si>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</si>
  <si>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</si>
  <si>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</si>
  <si>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</si>
  <si>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</si>
  <si>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</si>
  <si>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</si>
  <si>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</si>
  <si>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</si>
  <si>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</si>
  <si>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</si>
  <si>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</si>
  <si>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</si>
  <si>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</si>
  <si>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</si>
  <si>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</si>
  <si>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</si>
  <si>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</si>
  <si>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</si>
  <si>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</si>
  <si>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</si>
  <si>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</si>
  <si>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</si>
  <si>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</si>
  <si>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</si>
  <si>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</si>
  <si>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</si>
  <si>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</si>
  <si>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</si>
  <si>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</si>
  <si>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</si>
  <si>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</si>
  <si>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</si>
  <si>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</si>
  <si>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</si>
  <si>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</si>
  <si>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</si>
  <si>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</si>
  <si>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</si>
  <si>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</si>
  <si>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</si>
  <si>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</si>
  <si>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</si>
  <si>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</si>
  <si>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</si>
  <si>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</si>
  <si>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</si>
  <si>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</si>
  <si>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</si>
  <si>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</si>
  <si>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</si>
  <si>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</si>
  <si>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</si>
  <si>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</si>
  <si>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</si>
  <si>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</si>
  <si>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</si>
  <si>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</si>
  <si>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</si>
  <si>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</si>
  <si>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</si>
  <si>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</si>
  <si>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</si>
  <si>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</si>
  <si>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</si>
  <si>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</si>
  <si>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</si>
  <si>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</si>
  <si>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</si>
  <si>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Netzkontonummer:</t>
  </si>
  <si>
    <t>Bezeichnung Gasprognosetemperatur</t>
  </si>
  <si>
    <t>Individuelle GPT</t>
  </si>
  <si>
    <t>Allgemeine GPT</t>
  </si>
  <si>
    <t>ASCANETZ GmbH</t>
  </si>
  <si>
    <t>9870105100000</t>
  </si>
  <si>
    <t>Magdeburger Straße 26</t>
  </si>
  <si>
    <t>Aschersleben</t>
  </si>
  <si>
    <t>Herr Klopstein</t>
  </si>
  <si>
    <t>netznutzung@ascanetz.de</t>
  </si>
  <si>
    <t>03473/8767-208</t>
  </si>
  <si>
    <t>Winningen; Neu Königsaue</t>
  </si>
  <si>
    <t>THE0NKH701051000</t>
  </si>
  <si>
    <t>09461</t>
  </si>
  <si>
    <t>DE_GHD04</t>
  </si>
  <si>
    <t>HD4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</si>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</sst>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12" fillId="0" borderId="0" xfId="3" quotePrefix="1" applyFont="1" applyFill="1" applyAlignment="1" applyProtection="1">
      <alignment horizontal="left"/>
      <protection hidden="1"/>
    </xf>
    <xf numFmtId="0" fontId="0" fillId="0" borderId="17" xfId="0" quotePrefix="1" applyNumberFormat="1" applyFont="1" applyFill="1" applyBorder="1" applyAlignment="1" applyProtection="1">
      <alignment horizontal="left" vertical="center"/>
      <protection locked="0"/>
    </xf>
    <xf numFmtId="0" fontId="0" fillId="61" borderId="54" xfId="0" applyFont="1" applyFill="1" applyBorder="1" applyAlignment="1" applyProtection="1">
      <alignment horizontal="center" vertical="center"/>
    </xf>
    <xf numFmtId="0" fontId="0" fillId="61" borderId="64" xfId="0" applyFont="1" applyFill="1" applyBorder="1" applyAlignment="1" applyProtection="1">
      <alignment horizontal="center" textRotation="90" wrapText="1"/>
    </xf>
    <xf numFmtId="0" fontId="0" fillId="61" borderId="25" xfId="0" applyFont="1" applyFill="1" applyBorder="1" applyAlignment="1" applyProtection="1">
      <alignment horizontal="center" vertical="center"/>
    </xf>
    <xf numFmtId="0" fontId="0" fillId="61" borderId="17" xfId="0" applyFont="1" applyFill="1" applyBorder="1" applyAlignment="1" applyProtection="1">
      <alignment horizontal="center" vertical="center"/>
    </xf>
    <xf numFmtId="0" fontId="0" fillId="61" borderId="49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@asca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C31" sqref="C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45838</v>
      </c>
      <c r="E29" s="8"/>
      <c r="F29" s="8"/>
      <c r="G29" s="8"/>
      <c r="H29" s="8"/>
    </row>
    <row r="30" spans="2:12">
      <c r="B30" s="21" t="s">
        <v>344</v>
      </c>
      <c r="C30" s="339" t="s">
        <v>666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499</v>
      </c>
      <c r="D4" s="27">
        <v>45839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500</v>
      </c>
      <c r="D6" s="27">
        <v>45839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258</v>
      </c>
      <c r="D9" s="41" t="s">
        <v>654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52" t="s">
        <v>655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259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260</v>
      </c>
      <c r="D15" s="43">
        <v>6449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261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262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263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264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392</v>
      </c>
      <c r="E27" s="39"/>
      <c r="F27" s="11"/>
    </row>
    <row r="28" spans="1:15">
      <c r="B28" s="15"/>
      <c r="C28" s="66" t="s">
        <v>498</v>
      </c>
      <c r="D28" s="48" t="str">
        <f>IF(D27&lt;&gt;C28,VLOOKUP(D27,$C$29:$D$48,2,FALSE),C28)</f>
        <v>Aschersleben</v>
      </c>
      <c r="E28" s="38"/>
      <c r="F28" s="11"/>
      <c r="G28" s="2"/>
    </row>
    <row r="29" spans="1:15">
      <c r="B29" s="15"/>
      <c r="C29" s="22" t="s">
        <v>392</v>
      </c>
      <c r="D29" s="45" t="s">
        <v>657</v>
      </c>
      <c r="E29" s="40"/>
      <c r="F29" s="11"/>
      <c r="G29" s="2"/>
    </row>
    <row r="30" spans="1:15">
      <c r="B30" s="15"/>
      <c r="C30" s="22" t="s">
        <v>393</v>
      </c>
      <c r="D30" s="45" t="s">
        <v>661</v>
      </c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31:D48">
    <cfRule type="expression" dxfId="61" priority="4">
      <formula>IF(CELL("Zeile",D31)&lt;$D$25+CELL("Zeile",$D$29),1,0)</formula>
    </cfRule>
  </conditionalFormatting>
  <conditionalFormatting sqref="D31:D48">
    <cfRule type="expression" dxfId="60" priority="3">
      <formula>IF(CELL(D31)&lt;$D$27+27,1,0)</formula>
    </cfRule>
  </conditionalFormatting>
  <conditionalFormatting sqref="D29:D30">
    <cfRule type="expression" dxfId="59" priority="2">
      <formula>IF(CELL("Zeile",D29)&lt;$D$25+CELL("Zeile",$D$29),1,0)</formula>
    </cfRule>
  </conditionalFormatting>
  <conditionalFormatting sqref="D30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ASCANETZ GmbH</v>
      </c>
      <c r="H5" s="68"/>
      <c r="I5" s="68"/>
      <c r="J5" s="68"/>
      <c r="K5" s="68"/>
    </row>
    <row r="6" spans="2:15" ht="15" customHeight="1">
      <c r="B6" s="22"/>
      <c r="C6" s="62" t="s">
        <v>440</v>
      </c>
      <c r="D6" s="58" t="str">
        <f>Netzbetreiber!D28</f>
        <v>Aschersleben</v>
      </c>
      <c r="E6" s="15"/>
      <c r="H6" s="68"/>
      <c r="I6" s="68"/>
      <c r="J6" s="68"/>
      <c r="K6" s="68"/>
    </row>
    <row r="7" spans="2:15" ht="15" customHeight="1">
      <c r="B7" s="22"/>
      <c r="C7" s="60" t="s">
        <v>484</v>
      </c>
      <c r="D7" s="61" t="str">
        <f>Netzbetreiber!$D$11</f>
        <v>9870105100000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45839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613</v>
      </c>
      <c r="D11" s="33" t="s">
        <v>614</v>
      </c>
      <c r="E11" s="15"/>
      <c r="H11" s="277" t="s">
        <v>614</v>
      </c>
      <c r="I11" s="277" t="s">
        <v>615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650</v>
      </c>
      <c r="D13" s="42" t="s">
        <v>662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82</v>
      </c>
      <c r="C15" s="31" t="s">
        <v>365</v>
      </c>
      <c r="D15" s="49" t="s">
        <v>256</v>
      </c>
      <c r="E15" s="15"/>
      <c r="H15" s="275" t="s">
        <v>256</v>
      </c>
      <c r="I15" s="275" t="s">
        <v>134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573</v>
      </c>
      <c r="I16" s="276" t="s">
        <v>485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486</v>
      </c>
      <c r="I17" s="276" t="s">
        <v>487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83</v>
      </c>
      <c r="C19" s="8" t="s">
        <v>611</v>
      </c>
      <c r="D19" s="49" t="s">
        <v>607</v>
      </c>
      <c r="E19" s="15"/>
      <c r="H19" s="273" t="s">
        <v>607</v>
      </c>
      <c r="I19" s="273" t="s">
        <v>608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609</v>
      </c>
      <c r="E20" s="15"/>
      <c r="H20" s="273" t="s">
        <v>610</v>
      </c>
      <c r="I20" s="8" t="s">
        <v>606</v>
      </c>
      <c r="J20" s="8"/>
      <c r="K20" s="8"/>
      <c r="L20" s="274"/>
    </row>
    <row r="21" spans="2:16" ht="15" customHeight="1">
      <c r="B21" s="22"/>
      <c r="C21" s="24" t="s">
        <v>612</v>
      </c>
      <c r="D21" s="24" t="str">
        <f>IF(D19=$H$19,L21,IF(D20=$H$21,M21,N21))</f>
        <v>=&gt;  Q(D) = KW  x  h(T, SLP-Typ)  x  F(WT)</v>
      </c>
      <c r="E21" s="15"/>
      <c r="H21" s="273" t="s">
        <v>609</v>
      </c>
      <c r="I21" s="273" t="s">
        <v>616</v>
      </c>
      <c r="J21" s="8"/>
      <c r="K21" s="8"/>
      <c r="L21" s="276" t="s">
        <v>617</v>
      </c>
      <c r="M21" s="276" t="s">
        <v>619</v>
      </c>
      <c r="N21" s="276" t="s">
        <v>618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84</v>
      </c>
      <c r="C23" s="6" t="s">
        <v>576</v>
      </c>
      <c r="D23" s="42" t="s">
        <v>135</v>
      </c>
      <c r="E23" s="15"/>
      <c r="H23" s="275" t="s">
        <v>133</v>
      </c>
      <c r="I23" s="275" t="s">
        <v>135</v>
      </c>
      <c r="J23" s="273"/>
      <c r="K23" s="273"/>
      <c r="L23" s="274"/>
    </row>
    <row r="24" spans="2:16" ht="15" customHeight="1">
      <c r="B24" s="7"/>
      <c r="C24" s="6" t="s">
        <v>620</v>
      </c>
      <c r="D24" s="42" t="s">
        <v>621</v>
      </c>
      <c r="E24" s="15"/>
      <c r="H24" s="309" t="s">
        <v>621</v>
      </c>
      <c r="I24" s="275" t="s">
        <v>622</v>
      </c>
      <c r="J24" s="275" t="s">
        <v>623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624</v>
      </c>
      <c r="I25" s="276" t="s">
        <v>625</v>
      </c>
      <c r="J25" s="276" t="s">
        <v>626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627</v>
      </c>
      <c r="I26" s="276" t="s">
        <v>628</v>
      </c>
      <c r="J26" s="276" t="s">
        <v>629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367</v>
      </c>
      <c r="C28" s="6" t="s">
        <v>575</v>
      </c>
      <c r="D28" s="42" t="s">
        <v>135</v>
      </c>
      <c r="E28" s="15"/>
      <c r="H28" s="275" t="s">
        <v>133</v>
      </c>
      <c r="I28" s="275" t="s">
        <v>135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630</v>
      </c>
      <c r="I29" s="276" t="s">
        <v>631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632</v>
      </c>
      <c r="I30" s="273" t="s">
        <v>627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490</v>
      </c>
      <c r="C32" s="24" t="s">
        <v>492</v>
      </c>
      <c r="D32" s="269">
        <v>3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547</v>
      </c>
      <c r="C34" s="5" t="s">
        <v>362</v>
      </c>
      <c r="D34" s="34">
        <v>1500000</v>
      </c>
      <c r="E34" s="15" t="s">
        <v>505</v>
      </c>
      <c r="I34" s="273"/>
      <c r="J34" s="273"/>
      <c r="K34" s="273"/>
      <c r="L34" s="273"/>
      <c r="M34" s="274"/>
    </row>
    <row r="35" spans="2:39" customFormat="1" ht="15" customHeight="1">
      <c r="C35" s="8" t="s">
        <v>488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548</v>
      </c>
      <c r="C37" s="5" t="s">
        <v>363</v>
      </c>
      <c r="D37" s="36">
        <v>500</v>
      </c>
      <c r="E37" s="15" t="s">
        <v>539</v>
      </c>
      <c r="H37" s="68"/>
      <c r="I37" s="68"/>
      <c r="J37" s="68"/>
      <c r="K37" s="68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538</v>
      </c>
    </row>
    <row r="41" spans="2:39" ht="18" customHeight="1">
      <c r="C41" s="3" t="s">
        <v>540</v>
      </c>
    </row>
    <row r="42" spans="2:39" ht="18" customHeight="1">
      <c r="C42" s="3"/>
    </row>
    <row r="43" spans="2:39" ht="15" customHeight="1">
      <c r="B43" s="22" t="s">
        <v>549</v>
      </c>
      <c r="C43" s="60" t="s">
        <v>574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584</v>
      </c>
      <c r="D45" s="45" t="s">
        <v>657</v>
      </c>
    </row>
    <row r="46" spans="2:39" ht="18" customHeight="1">
      <c r="C46" s="22" t="s">
        <v>585</v>
      </c>
      <c r="D46" s="45"/>
    </row>
    <row r="47" spans="2:39" ht="18" customHeight="1">
      <c r="C47" s="22" t="s">
        <v>586</v>
      </c>
      <c r="D47" s="45"/>
    </row>
    <row r="48" spans="2:39" ht="18" customHeight="1">
      <c r="C48" s="22" t="s">
        <v>587</v>
      </c>
      <c r="D48" s="45"/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10" zoomScaleNormal="100" workbookViewId="0">
      <selection activeCell="E29" sqref="E29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542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654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Aschersleben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484</v>
      </c>
      <c r="D6" s="57"/>
      <c r="E6" s="353" t="s">
        <v>655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44805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520</v>
      </c>
      <c r="D9" s="131"/>
      <c r="E9" s="131"/>
      <c r="F9" s="155">
        <f>'SLP-Verfahren'!D43</f>
        <v>1</v>
      </c>
      <c r="H9" s="173" t="s">
        <v>599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583</v>
      </c>
      <c r="D10" s="131"/>
      <c r="E10" s="131"/>
      <c r="F10" s="300">
        <v>1</v>
      </c>
      <c r="G10" s="57"/>
      <c r="H10" s="173" t="s">
        <v>600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601</v>
      </c>
      <c r="D11" s="131"/>
      <c r="E11" s="131"/>
      <c r="F11" s="297" t="str">
        <f>INDEX('SLP-Verfahren'!D45:D59,'SLP-Temp-Gebiet #01'!F10)</f>
        <v>Aschersleben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60" t="s">
        <v>582</v>
      </c>
      <c r="D13" s="360"/>
      <c r="E13" s="360"/>
      <c r="F13" s="184" t="s">
        <v>546</v>
      </c>
      <c r="G13" s="131" t="s">
        <v>544</v>
      </c>
      <c r="H13" s="266" t="s">
        <v>561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61" t="s">
        <v>444</v>
      </c>
      <c r="D14" s="361"/>
      <c r="E14" s="90" t="s">
        <v>445</v>
      </c>
      <c r="F14" s="267" t="s">
        <v>84</v>
      </c>
      <c r="G14" s="268" t="s">
        <v>570</v>
      </c>
      <c r="H14" s="51">
        <v>0</v>
      </c>
      <c r="I14" s="57"/>
      <c r="J14" s="131"/>
      <c r="K14" s="131"/>
      <c r="L14" s="131"/>
      <c r="M14" s="131"/>
      <c r="N14" s="131"/>
      <c r="O14" s="174" t="s">
        <v>525</v>
      </c>
      <c r="R14" s="210" t="s">
        <v>562</v>
      </c>
      <c r="S14" s="210" t="s">
        <v>563</v>
      </c>
      <c r="T14" s="210" t="s">
        <v>564</v>
      </c>
      <c r="U14" s="210" t="s">
        <v>565</v>
      </c>
      <c r="V14" s="210" t="s">
        <v>545</v>
      </c>
      <c r="W14" s="210" t="s">
        <v>566</v>
      </c>
      <c r="X14" s="210" t="s">
        <v>567</v>
      </c>
      <c r="Y14" s="210" t="s">
        <v>568</v>
      </c>
      <c r="Z14" s="210" t="s">
        <v>569</v>
      </c>
      <c r="AA14" s="210" t="s">
        <v>570</v>
      </c>
      <c r="AB14" s="210" t="s">
        <v>571</v>
      </c>
      <c r="AC14" s="210" t="s">
        <v>572</v>
      </c>
    </row>
    <row r="15" spans="1:56" ht="19.5" customHeight="1">
      <c r="B15" s="131"/>
      <c r="C15" s="361" t="s">
        <v>384</v>
      </c>
      <c r="D15" s="361"/>
      <c r="E15" s="90" t="s">
        <v>445</v>
      </c>
      <c r="F15" s="267" t="s">
        <v>70</v>
      </c>
      <c r="G15" s="268" t="s">
        <v>564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367</v>
      </c>
      <c r="AH15" s="265" t="s">
        <v>490</v>
      </c>
      <c r="AI15" s="265" t="s">
        <v>547</v>
      </c>
      <c r="AJ15" s="265" t="s">
        <v>548</v>
      </c>
      <c r="AK15" s="265" t="s">
        <v>549</v>
      </c>
      <c r="AL15" s="265" t="s">
        <v>550</v>
      </c>
      <c r="AM15" s="265" t="s">
        <v>551</v>
      </c>
      <c r="AN15" s="265" t="s">
        <v>552</v>
      </c>
      <c r="AO15" s="265" t="s">
        <v>553</v>
      </c>
      <c r="AP15" s="265" t="s">
        <v>554</v>
      </c>
      <c r="AQ15" s="265" t="s">
        <v>555</v>
      </c>
      <c r="AR15" s="265" t="s">
        <v>556</v>
      </c>
      <c r="AS15" s="265" t="s">
        <v>557</v>
      </c>
      <c r="AT15" s="265" t="s">
        <v>558</v>
      </c>
      <c r="AU15" s="265" t="s">
        <v>559</v>
      </c>
      <c r="AV15" s="265" t="s">
        <v>560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515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521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516</v>
      </c>
      <c r="D20" s="181" t="s">
        <v>512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523</v>
      </c>
      <c r="D21" s="154" t="s">
        <v>514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535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136</v>
      </c>
      <c r="D23" s="189"/>
      <c r="E23" s="157" t="s">
        <v>501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501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518</v>
      </c>
      <c r="D24" s="189"/>
      <c r="E24" s="157" t="s">
        <v>657</v>
      </c>
      <c r="F24" s="157" t="s">
        <v>580</v>
      </c>
      <c r="G24" s="157"/>
      <c r="H24" s="157"/>
      <c r="I24" s="157"/>
      <c r="J24" s="157"/>
      <c r="K24" s="157"/>
      <c r="L24" s="157"/>
      <c r="M24" s="157"/>
      <c r="N24" s="157"/>
      <c r="O24" s="186" t="s">
        <v>519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513</v>
      </c>
      <c r="D25" s="189"/>
      <c r="E25" s="354" t="s">
        <v>663</v>
      </c>
      <c r="F25" s="161" t="s">
        <v>360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140</v>
      </c>
      <c r="D26" s="189"/>
      <c r="E26" s="157" t="s">
        <v>652</v>
      </c>
      <c r="F26" s="157" t="s">
        <v>502</v>
      </c>
      <c r="G26" s="157" t="s">
        <v>502</v>
      </c>
      <c r="H26" s="157" t="s">
        <v>502</v>
      </c>
      <c r="I26" s="157" t="s">
        <v>502</v>
      </c>
      <c r="J26" s="157" t="s">
        <v>502</v>
      </c>
      <c r="K26" s="157" t="s">
        <v>502</v>
      </c>
      <c r="L26" s="157" t="s">
        <v>502</v>
      </c>
      <c r="M26" s="157" t="s">
        <v>502</v>
      </c>
      <c r="N26" s="157" t="s">
        <v>502</v>
      </c>
      <c r="O26" s="186" t="s">
        <v>141</v>
      </c>
      <c r="Q26" s="212"/>
      <c r="R26" s="210" t="s">
        <v>502</v>
      </c>
      <c r="S26" s="210" t="s">
        <v>652</v>
      </c>
      <c r="T26" s="210" t="s">
        <v>653</v>
      </c>
      <c r="U26" s="210" t="s">
        <v>503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651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>987010510000009461B</v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142</v>
      </c>
      <c r="P27" s="13"/>
      <c r="Q27" s="212"/>
      <c r="R27" s="210" t="s">
        <v>502</v>
      </c>
      <c r="S27" s="210" t="s">
        <v>503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517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139</v>
      </c>
      <c r="D31" s="181" t="s">
        <v>255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143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524</v>
      </c>
      <c r="D32" s="187" t="s">
        <v>254</v>
      </c>
      <c r="E32" s="288">
        <f>1-SUMPRODUCT(F30:N30,F32:N32)</f>
        <v>1</v>
      </c>
      <c r="F32" s="288">
        <f>ROUND(F33/$D$33,4)</f>
        <v>0.5</v>
      </c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531</v>
      </c>
      <c r="D33" s="294">
        <f>SUMPRODUCT(E33:N33,E30:N30)</f>
        <v>1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144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358</v>
      </c>
      <c r="D34" s="154" t="s">
        <v>357</v>
      </c>
      <c r="E34" s="157" t="s">
        <v>3</v>
      </c>
      <c r="F34" s="157" t="s">
        <v>356</v>
      </c>
      <c r="G34" s="157" t="s">
        <v>347</v>
      </c>
      <c r="H34" s="157" t="s">
        <v>348</v>
      </c>
      <c r="I34" s="157"/>
      <c r="J34" s="157"/>
      <c r="K34" s="157"/>
      <c r="L34" s="157"/>
      <c r="M34" s="157"/>
      <c r="N34" s="157"/>
      <c r="O34" s="186" t="s">
        <v>141</v>
      </c>
      <c r="Q34" s="212"/>
      <c r="R34" s="68" t="s">
        <v>3</v>
      </c>
      <c r="S34" s="68" t="s">
        <v>356</v>
      </c>
      <c r="T34" s="68" t="s">
        <v>347</v>
      </c>
      <c r="U34" s="68" t="s">
        <v>348</v>
      </c>
      <c r="V34" s="68" t="s">
        <v>349</v>
      </c>
      <c r="W34" s="68" t="s">
        <v>350</v>
      </c>
      <c r="X34" s="68" t="s">
        <v>351</v>
      </c>
      <c r="Y34" s="68" t="s">
        <v>352</v>
      </c>
      <c r="Z34" s="68" t="s">
        <v>353</v>
      </c>
      <c r="AA34" s="68" t="s">
        <v>354</v>
      </c>
      <c r="AB34" s="68" t="s">
        <v>355</v>
      </c>
    </row>
    <row r="35" spans="2:28">
      <c r="B35" s="184"/>
      <c r="C35" s="188" t="s">
        <v>447</v>
      </c>
      <c r="D35" s="154" t="s">
        <v>446</v>
      </c>
      <c r="E35" s="157" t="s">
        <v>510</v>
      </c>
      <c r="F35" s="157" t="s">
        <v>510</v>
      </c>
      <c r="G35" s="157" t="s">
        <v>510</v>
      </c>
      <c r="H35" s="157" t="s">
        <v>510</v>
      </c>
      <c r="I35" s="163"/>
      <c r="J35" s="163"/>
      <c r="K35" s="163"/>
      <c r="L35" s="163"/>
      <c r="M35" s="163"/>
      <c r="N35" s="163"/>
      <c r="O35" s="186" t="s">
        <v>141</v>
      </c>
      <c r="Q35" s="212"/>
      <c r="R35" s="68" t="s">
        <v>510</v>
      </c>
      <c r="S35" s="68" t="s">
        <v>511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603</v>
      </c>
      <c r="D36" s="154" t="s">
        <v>604</v>
      </c>
      <c r="E36" s="157" t="s">
        <v>602</v>
      </c>
      <c r="F36" s="157" t="s">
        <v>602</v>
      </c>
      <c r="G36" s="157" t="s">
        <v>602</v>
      </c>
      <c r="H36" s="157" t="s">
        <v>602</v>
      </c>
      <c r="I36" s="157" t="s">
        <v>602</v>
      </c>
      <c r="J36" s="157" t="s">
        <v>602</v>
      </c>
      <c r="K36" s="157" t="s">
        <v>602</v>
      </c>
      <c r="L36" s="157" t="s">
        <v>602</v>
      </c>
      <c r="M36" s="157" t="s">
        <v>602</v>
      </c>
      <c r="N36" s="157" t="s">
        <v>602</v>
      </c>
      <c r="O36" s="186" t="s">
        <v>141</v>
      </c>
      <c r="Q36" s="212"/>
      <c r="R36" s="68" t="s">
        <v>602</v>
      </c>
      <c r="S36" s="68" t="s">
        <v>605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439</v>
      </c>
      <c r="D37" s="120" t="s">
        <v>536</v>
      </c>
      <c r="E37" s="163" t="s">
        <v>448</v>
      </c>
      <c r="F37" s="163" t="s">
        <v>448</v>
      </c>
      <c r="G37" s="163" t="s">
        <v>449</v>
      </c>
      <c r="H37" s="163" t="s">
        <v>449</v>
      </c>
      <c r="I37" s="163"/>
      <c r="J37" s="163"/>
      <c r="K37" s="163"/>
      <c r="L37" s="163"/>
      <c r="M37" s="163"/>
      <c r="N37" s="163"/>
      <c r="O37" s="186" t="s">
        <v>141</v>
      </c>
      <c r="Q37" s="212"/>
      <c r="R37" s="68" t="s">
        <v>449</v>
      </c>
      <c r="S37" s="68" t="s">
        <v>448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266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346</v>
      </c>
      <c r="D40" s="199"/>
      <c r="E40" s="199" t="s">
        <v>529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530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522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527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528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533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534</v>
      </c>
      <c r="D47" s="202" t="s">
        <v>532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359</v>
      </c>
      <c r="K47" s="199"/>
      <c r="L47" s="199"/>
      <c r="M47" s="199"/>
      <c r="N47" s="199"/>
      <c r="O47" s="200"/>
    </row>
    <row r="48" spans="2:28">
      <c r="B48" s="194"/>
      <c r="C48" s="201" t="s">
        <v>345</v>
      </c>
      <c r="D48" s="202" t="s">
        <v>532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359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577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541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516</v>
      </c>
      <c r="D55" s="181" t="s">
        <v>512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143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523</v>
      </c>
      <c r="D56" s="154" t="s">
        <v>514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535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144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136</v>
      </c>
      <c r="D58" s="189"/>
      <c r="E58" s="157" t="str">
        <f>E23</f>
        <v>MeteoGroup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518</v>
      </c>
      <c r="D59" s="189"/>
      <c r="E59" s="157" t="str">
        <f>E24</f>
        <v>Aschersleben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519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513</v>
      </c>
      <c r="D60" s="189"/>
      <c r="E60" s="161" t="str">
        <f>E25</f>
        <v>09461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140</v>
      </c>
      <c r="D61" s="189"/>
      <c r="E61" s="159" t="s">
        <v>502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141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517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139</v>
      </c>
      <c r="D65" s="181" t="s">
        <v>255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143</v>
      </c>
    </row>
    <row r="66" spans="2:15">
      <c r="B66" s="184"/>
      <c r="C66" s="185" t="s">
        <v>524</v>
      </c>
      <c r="D66" s="187" t="s">
        <v>254</v>
      </c>
      <c r="E66" s="288">
        <f>1-SUMPRODUCT(F64:N64,F66:N66)</f>
        <v>1</v>
      </c>
      <c r="F66" s="288">
        <f>ROUND(F67/$D$67,4)</f>
        <v>0.5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531</v>
      </c>
      <c r="D67" s="187">
        <f>SUMPRODUCT(E67:N67,E64:N64)</f>
        <v>1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144</v>
      </c>
    </row>
    <row r="68" spans="2:15">
      <c r="B68" s="184"/>
      <c r="C68" s="188" t="s">
        <v>358</v>
      </c>
      <c r="D68" s="154" t="s">
        <v>357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141</v>
      </c>
    </row>
    <row r="69" spans="2:15">
      <c r="B69" s="184"/>
      <c r="C69" s="188" t="s">
        <v>447</v>
      </c>
      <c r="D69" s="154" t="s">
        <v>446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141</v>
      </c>
    </row>
    <row r="70" spans="2:15">
      <c r="B70" s="184"/>
      <c r="C70" s="188" t="s">
        <v>603</v>
      </c>
      <c r="D70" s="154" t="s">
        <v>604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141</v>
      </c>
    </row>
    <row r="71" spans="2:15">
      <c r="B71" s="184"/>
      <c r="C71" s="193" t="s">
        <v>439</v>
      </c>
      <c r="D71" s="120" t="s">
        <v>536</v>
      </c>
      <c r="E71" s="164" t="s">
        <v>449</v>
      </c>
      <c r="F71" s="164" t="s">
        <v>449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141</v>
      </c>
    </row>
    <row r="72" spans="2:15"/>
    <row r="73" spans="2:15" ht="15.75" customHeight="1">
      <c r="C73" s="362" t="s">
        <v>578</v>
      </c>
      <c r="D73" s="362"/>
      <c r="E73" s="362"/>
      <c r="F73" s="362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9" priority="28">
      <formula>IF(E$20&lt;=$F$18,1,0)</formula>
    </cfRule>
  </conditionalFormatting>
  <conditionalFormatting sqref="E33:N37">
    <cfRule type="expression" dxfId="48" priority="27">
      <formula>IF(E$31&lt;=$F$29,1,0)</formula>
    </cfRule>
  </conditionalFormatting>
  <conditionalFormatting sqref="E26:N26">
    <cfRule type="expression" dxfId="47" priority="26">
      <formula>IF(E$20&lt;=$F$18,1,0)</formula>
    </cfRule>
  </conditionalFormatting>
  <conditionalFormatting sqref="E26:N26">
    <cfRule type="expression" dxfId="46" priority="25">
      <formula>IF(E$20&lt;=$F$18,1,0)</formula>
    </cfRule>
  </conditionalFormatting>
  <conditionalFormatting sqref="E57:N60">
    <cfRule type="expression" dxfId="45" priority="22">
      <formula>IF(E$55&lt;=$F$53,1,0)</formula>
    </cfRule>
  </conditionalFormatting>
  <conditionalFormatting sqref="E61:N61">
    <cfRule type="expression" dxfId="44" priority="21">
      <formula>IF(E$55&lt;=$F$53,1,0)</formula>
    </cfRule>
  </conditionalFormatting>
  <conditionalFormatting sqref="E67:N69">
    <cfRule type="expression" dxfId="43" priority="15">
      <formula>IF(E$65&lt;=$F$63,1,0)</formula>
    </cfRule>
  </conditionalFormatting>
  <conditionalFormatting sqref="E66:N69 E71:N71">
    <cfRule type="expression" dxfId="42" priority="13">
      <formula>IF(E$65&gt;$F$63,1,0)</formula>
    </cfRule>
  </conditionalFormatting>
  <conditionalFormatting sqref="E57:N61">
    <cfRule type="expression" dxfId="41" priority="12">
      <formula>IF(E$55&gt;$F$53,1,0)</formula>
    </cfRule>
  </conditionalFormatting>
  <conditionalFormatting sqref="E21:N26">
    <cfRule type="expression" dxfId="40" priority="11">
      <formula>IF(E$20&gt;$F$18,1,0)</formula>
    </cfRule>
  </conditionalFormatting>
  <conditionalFormatting sqref="E33:N37">
    <cfRule type="expression" dxfId="39" priority="10">
      <formula>IF(E$31&gt;$F$29,1,0)</formula>
    </cfRule>
  </conditionalFormatting>
  <conditionalFormatting sqref="H11 H8:H9">
    <cfRule type="expression" dxfId="38" priority="9">
      <formula>IF($F$9=1,1,0)</formula>
    </cfRule>
  </conditionalFormatting>
  <conditionalFormatting sqref="E56:N56">
    <cfRule type="expression" dxfId="37" priority="8">
      <formula>IF(E$55&gt;$F$53,1,0)</formula>
    </cfRule>
  </conditionalFormatting>
  <conditionalFormatting sqref="E32:N32">
    <cfRule type="expression" dxfId="36" priority="7">
      <formula>IF(E$31&gt;$F$29,1,0)</formula>
    </cfRule>
  </conditionalFormatting>
  <conditionalFormatting sqref="E71:N71">
    <cfRule type="expression" dxfId="35" priority="6">
      <formula>IF(E$65&lt;=$F$63,1,0)</formula>
    </cfRule>
  </conditionalFormatting>
  <conditionalFormatting sqref="H10">
    <cfRule type="expression" dxfId="34" priority="5">
      <formula>IF($F$9=1,1,0)</formula>
    </cfRule>
  </conditionalFormatting>
  <conditionalFormatting sqref="E70:N70">
    <cfRule type="expression" dxfId="33" priority="2">
      <formula>IF(E$65&lt;=$F$63,1,0)</formula>
    </cfRule>
  </conditionalFormatting>
  <conditionalFormatting sqref="E70:N70">
    <cfRule type="expression" dxfId="32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542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483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Aschersleben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484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520</v>
      </c>
      <c r="D9" s="131"/>
      <c r="E9" s="131"/>
      <c r="F9" s="155">
        <f>'SLP-Verfahren'!D43</f>
        <v>1</v>
      </c>
      <c r="H9" s="173" t="s">
        <v>599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583</v>
      </c>
      <c r="D10" s="131"/>
      <c r="E10" s="131"/>
      <c r="F10" s="300">
        <v>2</v>
      </c>
      <c r="G10" s="57"/>
      <c r="H10" s="173" t="s">
        <v>600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601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60" t="s">
        <v>582</v>
      </c>
      <c r="D13" s="360"/>
      <c r="E13" s="360"/>
      <c r="F13" s="184" t="s">
        <v>546</v>
      </c>
      <c r="G13" s="131" t="s">
        <v>544</v>
      </c>
      <c r="H13" s="266" t="s">
        <v>561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61" t="s">
        <v>444</v>
      </c>
      <c r="D14" s="361"/>
      <c r="E14" s="90" t="s">
        <v>445</v>
      </c>
      <c r="F14" s="267" t="s">
        <v>84</v>
      </c>
      <c r="G14" s="268" t="s">
        <v>570</v>
      </c>
      <c r="H14" s="51">
        <v>0</v>
      </c>
      <c r="I14" s="57"/>
      <c r="J14" s="131"/>
      <c r="K14" s="131"/>
      <c r="L14" s="131"/>
      <c r="M14" s="131"/>
      <c r="N14" s="131"/>
      <c r="O14" s="174" t="s">
        <v>525</v>
      </c>
      <c r="R14" s="210" t="s">
        <v>562</v>
      </c>
      <c r="S14" s="210" t="s">
        <v>563</v>
      </c>
      <c r="T14" s="210" t="s">
        <v>564</v>
      </c>
      <c r="U14" s="210" t="s">
        <v>565</v>
      </c>
      <c r="V14" s="210" t="s">
        <v>545</v>
      </c>
      <c r="W14" s="210" t="s">
        <v>566</v>
      </c>
      <c r="X14" s="210" t="s">
        <v>567</v>
      </c>
      <c r="Y14" s="210" t="s">
        <v>568</v>
      </c>
      <c r="Z14" s="210" t="s">
        <v>569</v>
      </c>
      <c r="AA14" s="210" t="s">
        <v>570</v>
      </c>
      <c r="AB14" s="210" t="s">
        <v>571</v>
      </c>
      <c r="AC14" s="210" t="s">
        <v>572</v>
      </c>
    </row>
    <row r="15" spans="1:56" ht="19.5" customHeight="1">
      <c r="B15" s="131"/>
      <c r="C15" s="361" t="s">
        <v>384</v>
      </c>
      <c r="D15" s="361"/>
      <c r="E15" s="90" t="s">
        <v>445</v>
      </c>
      <c r="F15" s="267" t="s">
        <v>70</v>
      </c>
      <c r="G15" s="268" t="s">
        <v>564</v>
      </c>
      <c r="H15" s="51">
        <v>0</v>
      </c>
      <c r="I15" s="57"/>
      <c r="J15" s="131"/>
      <c r="K15" s="131"/>
      <c r="L15" s="131"/>
      <c r="M15" s="131"/>
      <c r="N15" s="131"/>
      <c r="O15" s="162" t="s">
        <v>526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367</v>
      </c>
      <c r="AH15" s="265" t="s">
        <v>490</v>
      </c>
      <c r="AI15" s="265" t="s">
        <v>547</v>
      </c>
      <c r="AJ15" s="265" t="s">
        <v>548</v>
      </c>
      <c r="AK15" s="265" t="s">
        <v>549</v>
      </c>
      <c r="AL15" s="265" t="s">
        <v>550</v>
      </c>
      <c r="AM15" s="265" t="s">
        <v>551</v>
      </c>
      <c r="AN15" s="265" t="s">
        <v>552</v>
      </c>
      <c r="AO15" s="265" t="s">
        <v>553</v>
      </c>
      <c r="AP15" s="265" t="s">
        <v>554</v>
      </c>
      <c r="AQ15" s="265" t="s">
        <v>555</v>
      </c>
      <c r="AR15" s="265" t="s">
        <v>556</v>
      </c>
      <c r="AS15" s="265" t="s">
        <v>557</v>
      </c>
      <c r="AT15" s="265" t="s">
        <v>558</v>
      </c>
      <c r="AU15" s="265" t="s">
        <v>559</v>
      </c>
      <c r="AV15" s="265" t="s">
        <v>560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515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521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516</v>
      </c>
      <c r="D20" s="181" t="s">
        <v>512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523</v>
      </c>
      <c r="D21" s="154" t="s">
        <v>514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535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501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518</v>
      </c>
      <c r="D24" s="189"/>
      <c r="E24" s="157" t="s">
        <v>579</v>
      </c>
      <c r="F24" s="157" t="s">
        <v>580</v>
      </c>
      <c r="G24" s="157"/>
      <c r="H24" s="157"/>
      <c r="I24" s="157"/>
      <c r="J24" s="157"/>
      <c r="K24" s="157"/>
      <c r="L24" s="157"/>
      <c r="M24" s="157"/>
      <c r="N24" s="157"/>
      <c r="O24" s="186" t="s">
        <v>519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513</v>
      </c>
      <c r="D25" s="189"/>
      <c r="E25" s="161" t="s">
        <v>360</v>
      </c>
      <c r="F25" s="161" t="s">
        <v>360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502</v>
      </c>
      <c r="F26" s="157" t="s">
        <v>502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502</v>
      </c>
      <c r="S26" s="68" t="s">
        <v>503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517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524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531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358</v>
      </c>
      <c r="D33" s="154" t="s">
        <v>357</v>
      </c>
      <c r="E33" s="157" t="s">
        <v>3</v>
      </c>
      <c r="F33" s="157" t="s">
        <v>356</v>
      </c>
      <c r="G33" s="157" t="s">
        <v>347</v>
      </c>
      <c r="H33" s="157" t="s">
        <v>348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356</v>
      </c>
      <c r="T33" s="68" t="s">
        <v>347</v>
      </c>
      <c r="U33" s="68" t="s">
        <v>348</v>
      </c>
      <c r="V33" s="68" t="s">
        <v>349</v>
      </c>
      <c r="W33" s="68" t="s">
        <v>350</v>
      </c>
      <c r="X33" s="68" t="s">
        <v>351</v>
      </c>
      <c r="Y33" s="68" t="s">
        <v>352</v>
      </c>
      <c r="Z33" s="68" t="s">
        <v>353</v>
      </c>
      <c r="AA33" s="68" t="s">
        <v>354</v>
      </c>
      <c r="AB33" s="68" t="s">
        <v>355</v>
      </c>
    </row>
    <row r="34" spans="2:28">
      <c r="B34" s="184"/>
      <c r="C34" s="188" t="s">
        <v>447</v>
      </c>
      <c r="D34" s="154" t="s">
        <v>446</v>
      </c>
      <c r="E34" s="157" t="s">
        <v>510</v>
      </c>
      <c r="F34" s="157" t="s">
        <v>510</v>
      </c>
      <c r="G34" s="157" t="s">
        <v>510</v>
      </c>
      <c r="H34" s="157" t="s">
        <v>510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510</v>
      </c>
      <c r="S34" s="68" t="s">
        <v>511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603</v>
      </c>
      <c r="D35" s="154" t="s">
        <v>604</v>
      </c>
      <c r="E35" s="157" t="s">
        <v>602</v>
      </c>
      <c r="F35" s="157" t="s">
        <v>602</v>
      </c>
      <c r="G35" s="157" t="s">
        <v>602</v>
      </c>
      <c r="H35" s="157" t="s">
        <v>602</v>
      </c>
      <c r="I35" s="157" t="s">
        <v>602</v>
      </c>
      <c r="J35" s="157" t="s">
        <v>602</v>
      </c>
      <c r="K35" s="157" t="s">
        <v>602</v>
      </c>
      <c r="L35" s="157" t="s">
        <v>602</v>
      </c>
      <c r="M35" s="157" t="s">
        <v>602</v>
      </c>
      <c r="N35" s="157" t="s">
        <v>602</v>
      </c>
      <c r="O35" s="186" t="s">
        <v>141</v>
      </c>
      <c r="Q35" s="212"/>
      <c r="R35" s="68" t="s">
        <v>602</v>
      </c>
      <c r="S35" s="68" t="s">
        <v>605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439</v>
      </c>
      <c r="D36" s="120" t="s">
        <v>536</v>
      </c>
      <c r="E36" s="163" t="s">
        <v>448</v>
      </c>
      <c r="F36" s="163" t="s">
        <v>448</v>
      </c>
      <c r="G36" s="163" t="s">
        <v>449</v>
      </c>
      <c r="H36" s="163" t="s">
        <v>449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449</v>
      </c>
      <c r="S36" s="68" t="s">
        <v>448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266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346</v>
      </c>
      <c r="D39" s="199"/>
      <c r="E39" s="199" t="s">
        <v>529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527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533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534</v>
      </c>
      <c r="D46" s="202" t="s">
        <v>532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359</v>
      </c>
      <c r="K46" s="199"/>
      <c r="L46" s="199"/>
      <c r="M46" s="199"/>
      <c r="N46" s="199"/>
      <c r="O46" s="200"/>
    </row>
    <row r="47" spans="2:28">
      <c r="B47" s="194"/>
      <c r="C47" s="201" t="s">
        <v>345</v>
      </c>
      <c r="D47" s="202" t="s">
        <v>532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359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577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541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516</v>
      </c>
      <c r="D54" s="181" t="s">
        <v>512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523</v>
      </c>
      <c r="D55" s="154" t="s">
        <v>514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535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518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519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513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517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524</v>
      </c>
      <c r="D65" s="187" t="s">
        <v>254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531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144</v>
      </c>
    </row>
    <row r="67" spans="2:15">
      <c r="B67" s="184"/>
      <c r="C67" s="188" t="s">
        <v>358</v>
      </c>
      <c r="D67" s="154" t="s">
        <v>357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141</v>
      </c>
    </row>
    <row r="68" spans="2:15">
      <c r="B68" s="184"/>
      <c r="C68" s="188" t="s">
        <v>447</v>
      </c>
      <c r="D68" s="154" t="s">
        <v>446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141</v>
      </c>
    </row>
    <row r="69" spans="2:15">
      <c r="B69" s="184"/>
      <c r="C69" s="188" t="s">
        <v>603</v>
      </c>
      <c r="D69" s="154" t="s">
        <v>604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141</v>
      </c>
    </row>
    <row r="70" spans="2:15">
      <c r="B70" s="184"/>
      <c r="C70" s="193" t="s">
        <v>439</v>
      </c>
      <c r="D70" s="120" t="s">
        <v>536</v>
      </c>
      <c r="E70" s="164" t="s">
        <v>449</v>
      </c>
      <c r="F70" s="164" t="s">
        <v>449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141</v>
      </c>
    </row>
    <row r="71" spans="2:15"/>
    <row r="72" spans="2:15" ht="15.75" customHeight="1">
      <c r="C72" s="362" t="s">
        <v>578</v>
      </c>
      <c r="D72" s="362"/>
      <c r="E72" s="362"/>
      <c r="F72" s="362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1" sqref="H1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361</v>
      </c>
    </row>
    <row r="3" spans="2:26">
      <c r="B3" s="131" t="s">
        <v>462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366</v>
      </c>
      <c r="D5" s="54" t="str">
        <f>Netzbetreiber!$D$9</f>
        <v>ASCANETZ GmbH</v>
      </c>
      <c r="E5" s="131"/>
      <c r="H5" s="89" t="s">
        <v>494</v>
      </c>
      <c r="I5" s="132" t="s">
        <v>497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333</v>
      </c>
      <c r="D6" s="54" t="str">
        <f>Netzbetreiber!$D$28</f>
        <v>Aschersleben</v>
      </c>
      <c r="E6" s="131"/>
      <c r="F6" s="131"/>
      <c r="I6" s="132" t="s">
        <v>507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484</v>
      </c>
      <c r="D7" s="54" t="str">
        <f>Netzbetreiber!$D$11</f>
        <v>9870105100000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132</v>
      </c>
      <c r="D8" s="52">
        <f>Netzbetreiber!$D$6</f>
        <v>45839</v>
      </c>
      <c r="E8" s="131"/>
      <c r="F8" s="131"/>
      <c r="H8" s="129" t="s">
        <v>492</v>
      </c>
      <c r="J8" s="133">
        <v>3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248</v>
      </c>
      <c r="C10" s="136" t="s">
        <v>491</v>
      </c>
      <c r="D10" s="135" t="s">
        <v>146</v>
      </c>
      <c r="E10" s="278" t="s">
        <v>509</v>
      </c>
      <c r="F10" s="136" t="s">
        <v>147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633</v>
      </c>
      <c r="M10" s="151" t="s">
        <v>642</v>
      </c>
      <c r="N10" s="152" t="s">
        <v>643</v>
      </c>
      <c r="O10" s="152" t="s">
        <v>644</v>
      </c>
      <c r="P10" s="153" t="s">
        <v>645</v>
      </c>
      <c r="Q10" s="147" t="s">
        <v>634</v>
      </c>
      <c r="R10" s="137" t="s">
        <v>635</v>
      </c>
      <c r="S10" s="138" t="s">
        <v>636</v>
      </c>
      <c r="T10" s="138" t="s">
        <v>637</v>
      </c>
      <c r="U10" s="138" t="s">
        <v>638</v>
      </c>
      <c r="V10" s="138" t="s">
        <v>639</v>
      </c>
      <c r="W10" s="138" t="s">
        <v>640</v>
      </c>
      <c r="X10" s="139" t="s">
        <v>641</v>
      </c>
      <c r="Y10" s="306" t="s">
        <v>646</v>
      </c>
    </row>
    <row r="11" spans="2:26" ht="15.75" thickBot="1">
      <c r="B11" s="140" t="s">
        <v>493</v>
      </c>
      <c r="C11" s="141" t="s">
        <v>508</v>
      </c>
      <c r="D11" s="305" t="s">
        <v>247</v>
      </c>
      <c r="E11" s="165" t="s">
        <v>664</v>
      </c>
      <c r="F11" s="307" t="str">
        <f>VLOOKUP($E11,'BDEW-Standard'!$B$3:$M$158,F$9,0)</f>
        <v>HD4</v>
      </c>
      <c r="H11" s="168">
        <f>ROUND(VLOOKUP($E11,'BDEW-Standard'!$B$3:$M$158,H$9,0),7)</f>
        <v>3.0084346000000002</v>
      </c>
      <c r="I11" s="168">
        <f>ROUND(VLOOKUP($E11,'BDEW-Standard'!$B$3:$M$158,I$9,0),7)</f>
        <v>-36.607845300000001</v>
      </c>
      <c r="J11" s="168">
        <f>ROUND(VLOOKUP($E11,'BDEW-Standard'!$B$3:$M$158,J$9,0),7)</f>
        <v>7.3211870000000001</v>
      </c>
      <c r="K11" s="168">
        <f>ROUND(VLOOKUP($E11,'BDEW-Standard'!$B$3:$M$158,K$9,0),7)</f>
        <v>0.15496599999999999</v>
      </c>
      <c r="L11" s="215">
        <f>ROUND(VLOOKUP($E11,'BDEW-Standard'!$B$3:$M$158,L$9,0),1)</f>
        <v>40</v>
      </c>
      <c r="M11" s="168">
        <f>ROUND(VLOOKUP($E11,'BDEW-Standard'!$B$3:$M$158,M$9,0),7)</f>
        <v>0</v>
      </c>
      <c r="N11" s="168">
        <f>ROUND(VLOOKUP($E11,'BDEW-Standard'!$B$3:$M$158,N$9,0),7)</f>
        <v>0</v>
      </c>
      <c r="O11" s="168">
        <f>ROUND(VLOOKUP($E11,'BDEW-Standard'!$B$3:$M$158,O$9,0),7)</f>
        <v>0</v>
      </c>
      <c r="P11" s="168">
        <f>ROUND(VLOOKUP($E11,'BDEW-Standard'!$B$3:$M$158,P$9,0),7)</f>
        <v>0</v>
      </c>
      <c r="Q11" s="214">
        <f>($H11/(1+($I11/($Q$9-$L11))^$J11)+$K11)+MAX($M11*$Q$9+$N11,$O11*$Q$9+$P11)</f>
        <v>0.97302438504000599</v>
      </c>
      <c r="R11" s="169">
        <f>ROUND(VLOOKUP(MID($E11,4,3),'Wochentag F(WT)'!$B$7:$J$22,R$9,0),4)</f>
        <v>1.03</v>
      </c>
      <c r="S11" s="169">
        <f>ROUND(VLOOKUP(MID($E11,4,3),'Wochentag F(WT)'!$B$7:$J$22,S$9,0),4)</f>
        <v>1.03</v>
      </c>
      <c r="T11" s="169">
        <f>ROUND(VLOOKUP(MID($E11,4,3),'Wochentag F(WT)'!$B$7:$J$22,T$9,0),4)</f>
        <v>1.02</v>
      </c>
      <c r="U11" s="169">
        <f>ROUND(VLOOKUP(MID($E11,4,3),'Wochentag F(WT)'!$B$7:$J$22,U$9,0),4)</f>
        <v>1.03</v>
      </c>
      <c r="V11" s="169">
        <f>ROUND(VLOOKUP(MID($E11,4,3),'Wochentag F(WT)'!$B$7:$J$22,V$9,0),4)</f>
        <v>1.01</v>
      </c>
      <c r="W11" s="169">
        <f>ROUND(VLOOKUP(MID($E11,4,3),'Wochentag F(WT)'!$B$7:$J$22,W$9,0),4)</f>
        <v>0.93</v>
      </c>
      <c r="X11" s="170">
        <f>7-SUM(R11:W11)</f>
        <v>0.95000000000000018</v>
      </c>
      <c r="Y11" s="303">
        <v>365.12299999999999</v>
      </c>
    </row>
    <row r="12" spans="2:26">
      <c r="B12" s="142">
        <v>1</v>
      </c>
      <c r="C12" s="143" t="str">
        <f t="shared" ref="C12:C41" si="0">$D$6</f>
        <v>Aschersleben</v>
      </c>
      <c r="D12" s="63" t="s">
        <v>247</v>
      </c>
      <c r="E12" s="166" t="s">
        <v>57</v>
      </c>
      <c r="F12" s="308" t="s">
        <v>321</v>
      </c>
      <c r="H12" s="279">
        <v>3.159294</v>
      </c>
      <c r="I12" s="279">
        <v>-37.406886</v>
      </c>
      <c r="J12" s="279">
        <v>6.1418926000000003</v>
      </c>
      <c r="K12" s="279">
        <v>9.4704399999999994E-2</v>
      </c>
      <c r="L12" s="280">
        <v>40</v>
      </c>
      <c r="M12" s="279">
        <v>0</v>
      </c>
      <c r="N12" s="279">
        <v>0</v>
      </c>
      <c r="O12" s="279">
        <v>0</v>
      </c>
      <c r="P12" s="279">
        <v>0</v>
      </c>
      <c r="Q12" s="281">
        <v>0.97016180224521154</v>
      </c>
      <c r="R12" s="282">
        <v>1</v>
      </c>
      <c r="S12" s="282">
        <v>1</v>
      </c>
      <c r="T12" s="282">
        <v>1</v>
      </c>
      <c r="U12" s="282">
        <v>1</v>
      </c>
      <c r="V12" s="282">
        <v>1</v>
      </c>
      <c r="W12" s="282">
        <v>1</v>
      </c>
      <c r="X12" s="283"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Aschersleben</v>
      </c>
      <c r="D13" s="63" t="s">
        <v>247</v>
      </c>
      <c r="E13" s="166" t="s">
        <v>67</v>
      </c>
      <c r="F13" s="308" t="s">
        <v>331</v>
      </c>
      <c r="H13" s="279">
        <v>2.4859160999999999</v>
      </c>
      <c r="I13" s="279">
        <v>-35.043597800000001</v>
      </c>
      <c r="J13" s="279">
        <v>6.2818214000000001</v>
      </c>
      <c r="K13" s="279">
        <v>0.13178339999999999</v>
      </c>
      <c r="L13" s="280">
        <v>40</v>
      </c>
      <c r="M13" s="279">
        <v>0</v>
      </c>
      <c r="N13" s="279">
        <v>0</v>
      </c>
      <c r="O13" s="279">
        <v>0</v>
      </c>
      <c r="P13" s="279">
        <v>0</v>
      </c>
      <c r="Q13" s="281">
        <v>1.0293590127680663</v>
      </c>
      <c r="R13" s="282">
        <v>1</v>
      </c>
      <c r="S13" s="282">
        <v>1</v>
      </c>
      <c r="T13" s="282">
        <v>1</v>
      </c>
      <c r="U13" s="282">
        <v>1</v>
      </c>
      <c r="V13" s="282">
        <v>1</v>
      </c>
      <c r="W13" s="282">
        <v>1</v>
      </c>
      <c r="X13" s="283"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Aschersleben</v>
      </c>
      <c r="D14" s="63" t="s">
        <v>247</v>
      </c>
      <c r="E14" s="166" t="s">
        <v>664</v>
      </c>
      <c r="F14" s="308" t="s">
        <v>665</v>
      </c>
      <c r="H14" s="279">
        <v>3.0084346000000002</v>
      </c>
      <c r="I14" s="279">
        <v>-36.607845300000001</v>
      </c>
      <c r="J14" s="279">
        <v>7.3211870000000001</v>
      </c>
      <c r="K14" s="279">
        <v>0.15496599999999999</v>
      </c>
      <c r="L14" s="280">
        <v>40</v>
      </c>
      <c r="M14" s="279">
        <v>0</v>
      </c>
      <c r="N14" s="279">
        <v>0</v>
      </c>
      <c r="O14" s="279">
        <v>0</v>
      </c>
      <c r="P14" s="279">
        <v>0</v>
      </c>
      <c r="Q14" s="281">
        <v>0.97302438504000599</v>
      </c>
      <c r="R14" s="282">
        <v>1.03</v>
      </c>
      <c r="S14" s="282">
        <v>1.03</v>
      </c>
      <c r="T14" s="282">
        <v>1.02</v>
      </c>
      <c r="U14" s="282">
        <v>1.03</v>
      </c>
      <c r="V14" s="282">
        <v>1.01</v>
      </c>
      <c r="W14" s="282">
        <v>0.93</v>
      </c>
      <c r="X14" s="283">
        <v>0.95000000000000018</v>
      </c>
      <c r="Y14" s="304"/>
      <c r="Z14" s="213"/>
    </row>
    <row r="15" spans="2:26" s="144" customFormat="1">
      <c r="B15" s="145">
        <v>4</v>
      </c>
      <c r="C15" s="146" t="str">
        <f t="shared" si="0"/>
        <v>Aschersleben</v>
      </c>
      <c r="D15" s="63"/>
      <c r="E15" s="167"/>
      <c r="F15" s="308"/>
      <c r="H15" s="284"/>
      <c r="I15" s="284"/>
      <c r="J15" s="284"/>
      <c r="K15" s="284"/>
      <c r="L15" s="280"/>
      <c r="M15" s="284"/>
      <c r="N15" s="284"/>
      <c r="O15" s="284"/>
      <c r="P15" s="284"/>
      <c r="Q15" s="285"/>
      <c r="R15" s="286"/>
      <c r="S15" s="286"/>
      <c r="T15" s="286"/>
      <c r="U15" s="286"/>
      <c r="V15" s="286"/>
      <c r="W15" s="286"/>
      <c r="X15" s="287"/>
      <c r="Y15" s="304"/>
      <c r="Z15" s="213"/>
    </row>
    <row r="16" spans="2:26" s="144" customFormat="1">
      <c r="B16" s="145">
        <v>5</v>
      </c>
      <c r="C16" s="146" t="str">
        <f t="shared" si="0"/>
        <v>Aschersleben</v>
      </c>
      <c r="D16" s="63"/>
      <c r="E16" s="167"/>
      <c r="F16" s="308"/>
      <c r="H16" s="284"/>
      <c r="I16" s="284"/>
      <c r="J16" s="284"/>
      <c r="K16" s="284"/>
      <c r="L16" s="280"/>
      <c r="M16" s="284"/>
      <c r="N16" s="284"/>
      <c r="O16" s="284"/>
      <c r="P16" s="284"/>
      <c r="Q16" s="285"/>
      <c r="R16" s="286"/>
      <c r="S16" s="286"/>
      <c r="T16" s="286"/>
      <c r="U16" s="286"/>
      <c r="V16" s="286"/>
      <c r="W16" s="286"/>
      <c r="X16" s="287"/>
      <c r="Y16" s="304"/>
      <c r="Z16" s="213"/>
    </row>
    <row r="17" spans="2:26" s="144" customFormat="1">
      <c r="B17" s="145">
        <v>6</v>
      </c>
      <c r="C17" s="146" t="str">
        <f t="shared" si="0"/>
        <v>Aschersleben</v>
      </c>
      <c r="D17" s="63"/>
      <c r="E17" s="167"/>
      <c r="F17" s="308"/>
      <c r="H17" s="284"/>
      <c r="I17" s="284"/>
      <c r="J17" s="284"/>
      <c r="K17" s="284"/>
      <c r="L17" s="280"/>
      <c r="M17" s="284"/>
      <c r="N17" s="284"/>
      <c r="O17" s="284"/>
      <c r="P17" s="284"/>
      <c r="Q17" s="285"/>
      <c r="R17" s="286"/>
      <c r="S17" s="286"/>
      <c r="T17" s="286"/>
      <c r="U17" s="286"/>
      <c r="V17" s="286"/>
      <c r="W17" s="286"/>
      <c r="X17" s="287"/>
      <c r="Y17" s="304"/>
      <c r="Z17" s="213"/>
    </row>
    <row r="18" spans="2:26" s="144" customFormat="1">
      <c r="B18" s="145">
        <v>7</v>
      </c>
      <c r="C18" s="146" t="str">
        <f t="shared" si="0"/>
        <v>Aschersleben</v>
      </c>
      <c r="D18" s="63"/>
      <c r="E18" s="167"/>
      <c r="F18" s="308"/>
      <c r="H18" s="284"/>
      <c r="I18" s="284"/>
      <c r="J18" s="284"/>
      <c r="K18" s="284"/>
      <c r="L18" s="280"/>
      <c r="M18" s="284"/>
      <c r="N18" s="284"/>
      <c r="O18" s="284"/>
      <c r="P18" s="284"/>
      <c r="Q18" s="285"/>
      <c r="R18" s="286"/>
      <c r="S18" s="286"/>
      <c r="T18" s="286"/>
      <c r="U18" s="286"/>
      <c r="V18" s="286"/>
      <c r="W18" s="286"/>
      <c r="X18" s="287"/>
      <c r="Y18" s="304"/>
      <c r="Z18" s="213"/>
    </row>
    <row r="19" spans="2:26" s="144" customFormat="1">
      <c r="B19" s="145">
        <v>8</v>
      </c>
      <c r="C19" s="146" t="str">
        <f t="shared" si="0"/>
        <v>Aschersleben</v>
      </c>
      <c r="D19" s="63"/>
      <c r="E19" s="167"/>
      <c r="F19" s="308"/>
      <c r="H19" s="284"/>
      <c r="I19" s="284"/>
      <c r="J19" s="284"/>
      <c r="K19" s="284"/>
      <c r="L19" s="280"/>
      <c r="M19" s="284"/>
      <c r="N19" s="284"/>
      <c r="O19" s="284"/>
      <c r="P19" s="284"/>
      <c r="Q19" s="285"/>
      <c r="R19" s="286"/>
      <c r="S19" s="286"/>
      <c r="T19" s="286"/>
      <c r="U19" s="286"/>
      <c r="V19" s="286"/>
      <c r="W19" s="286"/>
      <c r="X19" s="287"/>
      <c r="Y19" s="304"/>
      <c r="Z19" s="213"/>
    </row>
    <row r="20" spans="2:26" s="144" customFormat="1">
      <c r="B20" s="145">
        <v>9</v>
      </c>
      <c r="C20" s="146" t="str">
        <f t="shared" si="0"/>
        <v>Aschersleben</v>
      </c>
      <c r="D20" s="63"/>
      <c r="E20" s="167"/>
      <c r="F20" s="308"/>
      <c r="H20" s="284"/>
      <c r="I20" s="284"/>
      <c r="J20" s="284"/>
      <c r="K20" s="284"/>
      <c r="L20" s="280"/>
      <c r="M20" s="284"/>
      <c r="N20" s="284"/>
      <c r="O20" s="284"/>
      <c r="P20" s="284"/>
      <c r="Q20" s="285"/>
      <c r="R20" s="286"/>
      <c r="S20" s="286"/>
      <c r="T20" s="286"/>
      <c r="U20" s="286"/>
      <c r="V20" s="286"/>
      <c r="W20" s="286"/>
      <c r="X20" s="287"/>
      <c r="Y20" s="304"/>
      <c r="Z20" s="213"/>
    </row>
    <row r="21" spans="2:26" s="144" customFormat="1">
      <c r="B21" s="145">
        <v>10</v>
      </c>
      <c r="C21" s="146" t="str">
        <f t="shared" si="0"/>
        <v>Aschersleben</v>
      </c>
      <c r="D21" s="63"/>
      <c r="E21" s="167"/>
      <c r="F21" s="308"/>
      <c r="H21" s="284"/>
      <c r="I21" s="284"/>
      <c r="J21" s="284"/>
      <c r="K21" s="284"/>
      <c r="L21" s="280"/>
      <c r="M21" s="284"/>
      <c r="N21" s="284"/>
      <c r="O21" s="284"/>
      <c r="P21" s="284"/>
      <c r="Q21" s="285"/>
      <c r="R21" s="286"/>
      <c r="S21" s="286"/>
      <c r="T21" s="286"/>
      <c r="U21" s="286"/>
      <c r="V21" s="286"/>
      <c r="W21" s="286"/>
      <c r="X21" s="287"/>
      <c r="Y21" s="304"/>
      <c r="Z21" s="213"/>
    </row>
    <row r="22" spans="2:26" s="144" customFormat="1">
      <c r="B22" s="145">
        <v>11</v>
      </c>
      <c r="C22" s="146" t="str">
        <f t="shared" si="0"/>
        <v>Aschersleben</v>
      </c>
      <c r="D22" s="63"/>
      <c r="E22" s="167"/>
      <c r="F22" s="308"/>
      <c r="H22" s="284"/>
      <c r="I22" s="284"/>
      <c r="J22" s="284"/>
      <c r="K22" s="284"/>
      <c r="L22" s="280"/>
      <c r="M22" s="284"/>
      <c r="N22" s="284"/>
      <c r="O22" s="284"/>
      <c r="P22" s="284"/>
      <c r="Q22" s="285"/>
      <c r="R22" s="286"/>
      <c r="S22" s="286"/>
      <c r="T22" s="286"/>
      <c r="U22" s="286"/>
      <c r="V22" s="286"/>
      <c r="W22" s="286"/>
      <c r="X22" s="287"/>
      <c r="Y22" s="304"/>
      <c r="Z22" s="213"/>
    </row>
    <row r="23" spans="2:26" s="144" customFormat="1">
      <c r="B23" s="145">
        <v>12</v>
      </c>
      <c r="C23" s="146" t="str">
        <f t="shared" si="0"/>
        <v>Aschersleben</v>
      </c>
      <c r="D23" s="63"/>
      <c r="E23" s="167"/>
      <c r="F23" s="308"/>
      <c r="H23" s="284"/>
      <c r="I23" s="284"/>
      <c r="J23" s="284"/>
      <c r="K23" s="284"/>
      <c r="L23" s="280"/>
      <c r="M23" s="284"/>
      <c r="N23" s="284"/>
      <c r="O23" s="284"/>
      <c r="P23" s="284"/>
      <c r="Q23" s="285"/>
      <c r="R23" s="286"/>
      <c r="S23" s="286"/>
      <c r="T23" s="286"/>
      <c r="U23" s="286"/>
      <c r="V23" s="286"/>
      <c r="W23" s="286"/>
      <c r="X23" s="287"/>
      <c r="Y23" s="304"/>
      <c r="Z23" s="213"/>
    </row>
    <row r="24" spans="2:26" s="144" customFormat="1">
      <c r="B24" s="145">
        <v>13</v>
      </c>
      <c r="C24" s="146" t="str">
        <f t="shared" si="0"/>
        <v>Aschersleben</v>
      </c>
      <c r="D24" s="63"/>
      <c r="E24" s="167"/>
      <c r="F24" s="308"/>
      <c r="H24" s="284"/>
      <c r="I24" s="284"/>
      <c r="J24" s="284"/>
      <c r="K24" s="284"/>
      <c r="L24" s="280"/>
      <c r="M24" s="284"/>
      <c r="N24" s="284"/>
      <c r="O24" s="284"/>
      <c r="P24" s="284"/>
      <c r="Q24" s="285"/>
      <c r="R24" s="286"/>
      <c r="S24" s="286"/>
      <c r="T24" s="286"/>
      <c r="U24" s="286"/>
      <c r="V24" s="286"/>
      <c r="W24" s="286"/>
      <c r="X24" s="287"/>
      <c r="Y24" s="304"/>
      <c r="Z24" s="213"/>
    </row>
    <row r="25" spans="2:26" s="144" customFormat="1">
      <c r="B25" s="145">
        <v>14</v>
      </c>
      <c r="C25" s="146" t="str">
        <f t="shared" si="0"/>
        <v>Aschersleben</v>
      </c>
      <c r="D25" s="63"/>
      <c r="E25" s="167"/>
      <c r="F25" s="308"/>
      <c r="H25" s="284"/>
      <c r="I25" s="284"/>
      <c r="J25" s="284"/>
      <c r="K25" s="284"/>
      <c r="L25" s="280"/>
      <c r="M25" s="284"/>
      <c r="N25" s="284"/>
      <c r="O25" s="284"/>
      <c r="P25" s="284"/>
      <c r="Q25" s="285"/>
      <c r="R25" s="286"/>
      <c r="S25" s="286"/>
      <c r="T25" s="286"/>
      <c r="U25" s="286"/>
      <c r="V25" s="286"/>
      <c r="W25" s="286"/>
      <c r="X25" s="287"/>
      <c r="Y25" s="304"/>
      <c r="Z25" s="213"/>
    </row>
    <row r="26" spans="2:26" s="144" customFormat="1">
      <c r="B26" s="145">
        <v>15</v>
      </c>
      <c r="C26" s="146" t="str">
        <f t="shared" si="0"/>
        <v>Aschersleben</v>
      </c>
      <c r="D26" s="63"/>
      <c r="E26" s="167"/>
      <c r="F26" s="308"/>
      <c r="H26" s="284"/>
      <c r="I26" s="284"/>
      <c r="J26" s="284"/>
      <c r="K26" s="284"/>
      <c r="L26" s="280"/>
      <c r="M26" s="284"/>
      <c r="N26" s="284"/>
      <c r="O26" s="284"/>
      <c r="P26" s="284"/>
      <c r="Q26" s="285"/>
      <c r="R26" s="286"/>
      <c r="S26" s="286"/>
      <c r="T26" s="286"/>
      <c r="U26" s="286"/>
      <c r="V26" s="286"/>
      <c r="W26" s="286"/>
      <c r="X26" s="287"/>
      <c r="Y26" s="304"/>
      <c r="Z26" s="213"/>
    </row>
    <row r="27" spans="2:26" s="144" customFormat="1">
      <c r="B27" s="145">
        <v>16</v>
      </c>
      <c r="C27" s="146" t="str">
        <f t="shared" si="0"/>
        <v>Aschersleben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Aschersleben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Aschersleben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Aschersleben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Aschersleben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Aschersleben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Aschersleben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Aschersleben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Aschersleben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Aschersleben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Aschersleben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Aschersleben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Aschersleben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Aschersleben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Aschersleben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14 H11:Y14 H27:Y41 Y15:Y26 F27:F41">
    <cfRule type="expression" dxfId="13" priority="12">
      <formula>ISERROR(F11)</formula>
    </cfRule>
  </conditionalFormatting>
  <conditionalFormatting sqref="E12:F14 Y12:Y41 E27:F41">
    <cfRule type="duplicateValues" dxfId="12" priority="34"/>
  </conditionalFormatting>
  <conditionalFormatting sqref="H15:X26 F15:F26">
    <cfRule type="expression" dxfId="11" priority="3">
      <formula>ISERROR(F15)</formula>
    </cfRule>
  </conditionalFormatting>
  <conditionalFormatting sqref="E15:F26">
    <cfRule type="duplicateValues" dxfId="10" priority="35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D11:D14 D27:D41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2" id="{358D5503-039E-4F73-B587-15644A6E6EC0}">
            <xm:f>D15&lt;&gt;IF(ISERROR(VLOOKUP($E15,'BDEW-Standard'!$B$3:$M$158,1,0)),"Ind.-Koef.","BDEW")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D15:D26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343</v>
      </c>
      <c r="B1" s="217">
        <v>42173</v>
      </c>
      <c r="D1" s="132" t="s">
        <v>450</v>
      </c>
      <c r="F1" s="218" t="s">
        <v>543</v>
      </c>
      <c r="N1" s="219"/>
    </row>
    <row r="2" spans="1:14" ht="25.5">
      <c r="A2" s="220" t="s">
        <v>267</v>
      </c>
      <c r="B2" s="221" t="s">
        <v>145</v>
      </c>
      <c r="C2" s="222" t="s">
        <v>147</v>
      </c>
      <c r="D2" s="223" t="s">
        <v>148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69</v>
      </c>
      <c r="J2" s="224" t="s">
        <v>149</v>
      </c>
      <c r="K2" s="224" t="s">
        <v>150</v>
      </c>
      <c r="L2" s="224" t="s">
        <v>151</v>
      </c>
      <c r="M2" s="226" t="s">
        <v>243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152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153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154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155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156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157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158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159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160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161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245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162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163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164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165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166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167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168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169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170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171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172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173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174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175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176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177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178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179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180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181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182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183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184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185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186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187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188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189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190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191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192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193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194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195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196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197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198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199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200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201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202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203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204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205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206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207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208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209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210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211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212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213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214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215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216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217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218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219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220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221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222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223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224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225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226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227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228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229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230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231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232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233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234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235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236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237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238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239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240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241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242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244</v>
      </c>
      <c r="B95" s="129" t="s">
        <v>49</v>
      </c>
      <c r="C95" s="129" t="s">
        <v>313</v>
      </c>
      <c r="D95" s="236" t="s">
        <v>268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244</v>
      </c>
      <c r="B96" s="129" t="s">
        <v>54</v>
      </c>
      <c r="C96" s="129" t="s">
        <v>318</v>
      </c>
      <c r="D96" s="236" t="s">
        <v>268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244</v>
      </c>
      <c r="B97" s="129" t="s">
        <v>59</v>
      </c>
      <c r="C97" s="129" t="s">
        <v>323</v>
      </c>
      <c r="D97" s="236" t="s">
        <v>268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244</v>
      </c>
      <c r="B98" s="129" t="s">
        <v>64</v>
      </c>
      <c r="C98" s="129" t="s">
        <v>328</v>
      </c>
      <c r="D98" s="236" t="s">
        <v>268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244</v>
      </c>
      <c r="B99" s="129" t="s">
        <v>17</v>
      </c>
      <c r="C99" s="129" t="s">
        <v>281</v>
      </c>
      <c r="D99" s="236" t="s">
        <v>268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244</v>
      </c>
      <c r="B100" s="129" t="s">
        <v>21</v>
      </c>
      <c r="C100" s="129" t="s">
        <v>285</v>
      </c>
      <c r="D100" s="236" t="s">
        <v>268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244</v>
      </c>
      <c r="B101" s="129" t="s">
        <v>25</v>
      </c>
      <c r="C101" s="129" t="s">
        <v>289</v>
      </c>
      <c r="D101" s="236" t="s">
        <v>268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244</v>
      </c>
      <c r="B102" s="129" t="s">
        <v>29</v>
      </c>
      <c r="C102" s="129" t="s">
        <v>293</v>
      </c>
      <c r="D102" s="236" t="s">
        <v>268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244</v>
      </c>
      <c r="B103" s="129" t="s">
        <v>33</v>
      </c>
      <c r="C103" s="129" t="s">
        <v>297</v>
      </c>
      <c r="D103" s="236" t="s">
        <v>268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244</v>
      </c>
      <c r="B104" s="129" t="s">
        <v>37</v>
      </c>
      <c r="C104" s="129" t="s">
        <v>301</v>
      </c>
      <c r="D104" s="236" t="s">
        <v>268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244</v>
      </c>
      <c r="B105" s="129" t="s">
        <v>41</v>
      </c>
      <c r="C105" s="129" t="s">
        <v>305</v>
      </c>
      <c r="D105" s="236" t="s">
        <v>268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244</v>
      </c>
      <c r="B106" s="129" t="s">
        <v>45</v>
      </c>
      <c r="C106" s="129" t="s">
        <v>309</v>
      </c>
      <c r="D106" s="236" t="s">
        <v>268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244</v>
      </c>
      <c r="B107" s="129" t="s">
        <v>50</v>
      </c>
      <c r="C107" s="129" t="s">
        <v>314</v>
      </c>
      <c r="D107" s="236" t="s">
        <v>268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244</v>
      </c>
      <c r="B108" s="129" t="s">
        <v>55</v>
      </c>
      <c r="C108" s="129" t="s">
        <v>319</v>
      </c>
      <c r="D108" s="236" t="s">
        <v>268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244</v>
      </c>
      <c r="B109" s="129" t="s">
        <v>60</v>
      </c>
      <c r="C109" s="129" t="s">
        <v>324</v>
      </c>
      <c r="D109" s="236" t="s">
        <v>268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244</v>
      </c>
      <c r="B110" s="129" t="s">
        <v>65</v>
      </c>
      <c r="C110" s="129" t="s">
        <v>329</v>
      </c>
      <c r="D110" s="236" t="s">
        <v>268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244</v>
      </c>
      <c r="B111" s="129" t="s">
        <v>5</v>
      </c>
      <c r="C111" s="129" t="s">
        <v>269</v>
      </c>
      <c r="D111" s="236" t="s">
        <v>268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244</v>
      </c>
      <c r="B112" s="129" t="s">
        <v>6</v>
      </c>
      <c r="C112" s="129" t="s">
        <v>270</v>
      </c>
      <c r="D112" s="236" t="s">
        <v>268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244</v>
      </c>
      <c r="B113" s="129" t="s">
        <v>7</v>
      </c>
      <c r="C113" s="129" t="s">
        <v>271</v>
      </c>
      <c r="D113" s="236" t="s">
        <v>268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244</v>
      </c>
      <c r="B114" s="129" t="s">
        <v>8</v>
      </c>
      <c r="C114" s="129" t="s">
        <v>272</v>
      </c>
      <c r="D114" s="236" t="s">
        <v>268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244</v>
      </c>
      <c r="B115" s="129" t="s">
        <v>18</v>
      </c>
      <c r="C115" s="129" t="s">
        <v>282</v>
      </c>
      <c r="D115" s="236" t="s">
        <v>268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244</v>
      </c>
      <c r="B116" s="129" t="s">
        <v>22</v>
      </c>
      <c r="C116" s="129" t="s">
        <v>286</v>
      </c>
      <c r="D116" s="236" t="s">
        <v>268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244</v>
      </c>
      <c r="B117" s="129" t="s">
        <v>26</v>
      </c>
      <c r="C117" s="129" t="s">
        <v>290</v>
      </c>
      <c r="D117" s="236" t="s">
        <v>268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244</v>
      </c>
      <c r="B118" s="129" t="s">
        <v>30</v>
      </c>
      <c r="C118" s="129" t="s">
        <v>294</v>
      </c>
      <c r="D118" s="236" t="s">
        <v>268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244</v>
      </c>
      <c r="B119" s="129" t="s">
        <v>9</v>
      </c>
      <c r="C119" s="129" t="s">
        <v>273</v>
      </c>
      <c r="D119" s="236" t="s">
        <v>268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244</v>
      </c>
      <c r="B120" s="129" t="s">
        <v>11</v>
      </c>
      <c r="C120" s="129" t="s">
        <v>275</v>
      </c>
      <c r="D120" s="236" t="s">
        <v>268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244</v>
      </c>
      <c r="B121" s="129" t="s">
        <v>13</v>
      </c>
      <c r="C121" s="129" t="s">
        <v>277</v>
      </c>
      <c r="D121" s="236" t="s">
        <v>268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244</v>
      </c>
      <c r="B122" s="129" t="s">
        <v>15</v>
      </c>
      <c r="C122" s="129" t="s">
        <v>279</v>
      </c>
      <c r="D122" s="236" t="s">
        <v>268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244</v>
      </c>
      <c r="B123" s="129" t="s">
        <v>51</v>
      </c>
      <c r="C123" s="129" t="s">
        <v>315</v>
      </c>
      <c r="D123" s="236" t="s">
        <v>268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244</v>
      </c>
      <c r="B124" s="129" t="s">
        <v>56</v>
      </c>
      <c r="C124" s="129" t="s">
        <v>320</v>
      </c>
      <c r="D124" s="236" t="s">
        <v>268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244</v>
      </c>
      <c r="B125" s="129" t="s">
        <v>61</v>
      </c>
      <c r="C125" s="129" t="s">
        <v>325</v>
      </c>
      <c r="D125" s="236" t="s">
        <v>268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244</v>
      </c>
      <c r="B126" s="129" t="s">
        <v>66</v>
      </c>
      <c r="C126" s="129" t="s">
        <v>330</v>
      </c>
      <c r="D126" s="236" t="s">
        <v>268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244</v>
      </c>
      <c r="B127" s="129" t="s">
        <v>19</v>
      </c>
      <c r="C127" s="129" t="s">
        <v>283</v>
      </c>
      <c r="D127" s="236" t="s">
        <v>268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244</v>
      </c>
      <c r="B128" s="129" t="s">
        <v>23</v>
      </c>
      <c r="C128" s="129" t="s">
        <v>287</v>
      </c>
      <c r="D128" s="236" t="s">
        <v>268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244</v>
      </c>
      <c r="B129" s="129" t="s">
        <v>27</v>
      </c>
      <c r="C129" s="129" t="s">
        <v>291</v>
      </c>
      <c r="D129" s="236" t="s">
        <v>268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244</v>
      </c>
      <c r="B130" s="129" t="s">
        <v>31</v>
      </c>
      <c r="C130" s="129" t="s">
        <v>295</v>
      </c>
      <c r="D130" s="236" t="s">
        <v>268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244</v>
      </c>
      <c r="B131" s="129" t="s">
        <v>20</v>
      </c>
      <c r="C131" s="129" t="s">
        <v>284</v>
      </c>
      <c r="D131" s="236" t="s">
        <v>268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244</v>
      </c>
      <c r="B132" s="129" t="s">
        <v>24</v>
      </c>
      <c r="C132" s="129" t="s">
        <v>288</v>
      </c>
      <c r="D132" s="236" t="s">
        <v>268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244</v>
      </c>
      <c r="B133" s="129" t="s">
        <v>28</v>
      </c>
      <c r="C133" s="129" t="s">
        <v>292</v>
      </c>
      <c r="D133" s="236" t="s">
        <v>268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244</v>
      </c>
      <c r="B134" s="129" t="s">
        <v>32</v>
      </c>
      <c r="C134" s="129" t="s">
        <v>296</v>
      </c>
      <c r="D134" s="236" t="s">
        <v>268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244</v>
      </c>
      <c r="B135" s="129" t="s">
        <v>34</v>
      </c>
      <c r="C135" s="129" t="s">
        <v>298</v>
      </c>
      <c r="D135" s="236" t="s">
        <v>268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244</v>
      </c>
      <c r="B136" s="129" t="s">
        <v>38</v>
      </c>
      <c r="C136" s="129" t="s">
        <v>302</v>
      </c>
      <c r="D136" s="236" t="s">
        <v>268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244</v>
      </c>
      <c r="B137" s="129" t="s">
        <v>42</v>
      </c>
      <c r="C137" s="129" t="s">
        <v>306</v>
      </c>
      <c r="D137" s="236" t="s">
        <v>268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244</v>
      </c>
      <c r="B138" s="129" t="s">
        <v>46</v>
      </c>
      <c r="C138" s="129" t="s">
        <v>310</v>
      </c>
      <c r="D138" s="236" t="s">
        <v>268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244</v>
      </c>
      <c r="B139" s="129" t="s">
        <v>35</v>
      </c>
      <c r="C139" s="129" t="s">
        <v>299</v>
      </c>
      <c r="D139" s="236" t="s">
        <v>268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244</v>
      </c>
      <c r="B140" s="129" t="s">
        <v>39</v>
      </c>
      <c r="C140" s="129" t="s">
        <v>303</v>
      </c>
      <c r="D140" s="236" t="s">
        <v>268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244</v>
      </c>
      <c r="B141" s="129" t="s">
        <v>43</v>
      </c>
      <c r="C141" s="129" t="s">
        <v>307</v>
      </c>
      <c r="D141" s="236" t="s">
        <v>268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244</v>
      </c>
      <c r="B142" s="129" t="s">
        <v>47</v>
      </c>
      <c r="C142" s="129" t="s">
        <v>311</v>
      </c>
      <c r="D142" s="236" t="s">
        <v>268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244</v>
      </c>
      <c r="B143" s="129" t="s">
        <v>10</v>
      </c>
      <c r="C143" s="129" t="s">
        <v>274</v>
      </c>
      <c r="D143" s="236" t="s">
        <v>268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244</v>
      </c>
      <c r="B144" s="129" t="s">
        <v>12</v>
      </c>
      <c r="C144" s="129" t="s">
        <v>276</v>
      </c>
      <c r="D144" s="236" t="s">
        <v>268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244</v>
      </c>
      <c r="B145" s="129" t="s">
        <v>14</v>
      </c>
      <c r="C145" s="129" t="s">
        <v>278</v>
      </c>
      <c r="D145" s="236" t="s">
        <v>268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244</v>
      </c>
      <c r="B146" s="129" t="s">
        <v>16</v>
      </c>
      <c r="C146" s="129" t="s">
        <v>280</v>
      </c>
      <c r="D146" s="236" t="s">
        <v>268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244</v>
      </c>
      <c r="B147" s="129" t="s">
        <v>36</v>
      </c>
      <c r="C147" s="129" t="s">
        <v>300</v>
      </c>
      <c r="D147" s="236" t="s">
        <v>268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244</v>
      </c>
      <c r="B148" s="129" t="s">
        <v>40</v>
      </c>
      <c r="C148" s="129" t="s">
        <v>304</v>
      </c>
      <c r="D148" s="236" t="s">
        <v>268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244</v>
      </c>
      <c r="B149" s="129" t="s">
        <v>44</v>
      </c>
      <c r="C149" s="129" t="s">
        <v>308</v>
      </c>
      <c r="D149" s="236" t="s">
        <v>268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244</v>
      </c>
      <c r="B150" s="129" t="s">
        <v>48</v>
      </c>
      <c r="C150" s="129" t="s">
        <v>312</v>
      </c>
      <c r="D150" s="236" t="s">
        <v>268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244</v>
      </c>
      <c r="B151" s="129" t="s">
        <v>52</v>
      </c>
      <c r="C151" s="129" t="s">
        <v>316</v>
      </c>
      <c r="D151" s="236" t="s">
        <v>268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244</v>
      </c>
      <c r="B152" s="129" t="s">
        <v>57</v>
      </c>
      <c r="C152" s="129" t="s">
        <v>321</v>
      </c>
      <c r="D152" s="236" t="s">
        <v>268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244</v>
      </c>
      <c r="B153" s="129" t="s">
        <v>62</v>
      </c>
      <c r="C153" s="129" t="s">
        <v>326</v>
      </c>
      <c r="D153" s="236" t="s">
        <v>268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244</v>
      </c>
      <c r="B154" s="129" t="s">
        <v>67</v>
      </c>
      <c r="C154" s="129" t="s">
        <v>331</v>
      </c>
      <c r="D154" s="236" t="s">
        <v>268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244</v>
      </c>
      <c r="B155" s="129" t="s">
        <v>53</v>
      </c>
      <c r="C155" s="129" t="s">
        <v>317</v>
      </c>
      <c r="D155" s="236" t="s">
        <v>268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244</v>
      </c>
      <c r="B156" s="129" t="s">
        <v>58</v>
      </c>
      <c r="C156" s="129" t="s">
        <v>322</v>
      </c>
      <c r="D156" s="236" t="s">
        <v>268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244</v>
      </c>
      <c r="B157" s="129" t="s">
        <v>63</v>
      </c>
      <c r="C157" s="129" t="s">
        <v>327</v>
      </c>
      <c r="D157" s="236" t="s">
        <v>268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244</v>
      </c>
      <c r="B158" s="129" t="s">
        <v>68</v>
      </c>
      <c r="C158" s="129" t="s">
        <v>332</v>
      </c>
      <c r="D158" s="236" t="s">
        <v>268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O18" sqref="O18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442</v>
      </c>
    </row>
    <row r="3" spans="2:30" ht="15" customHeight="1">
      <c r="B3" s="85"/>
    </row>
    <row r="4" spans="2:30" ht="15" customHeight="1">
      <c r="B4" s="86" t="s">
        <v>441</v>
      </c>
      <c r="C4" s="64" t="str">
        <f>Netzbetreiber!$D$9</f>
        <v>ASCANETZ GmbH</v>
      </c>
      <c r="D4" s="77"/>
      <c r="G4" s="77"/>
      <c r="I4" s="77"/>
      <c r="J4" s="78"/>
      <c r="M4" s="87" t="s">
        <v>537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440</v>
      </c>
      <c r="C5" s="65" t="str">
        <f>Netzbetreiber!D28</f>
        <v>Aschersleben</v>
      </c>
      <c r="D5" s="37"/>
      <c r="E5" s="77"/>
      <c r="F5" s="77"/>
      <c r="G5" s="77"/>
      <c r="I5" s="77"/>
      <c r="J5" s="77"/>
      <c r="K5" s="77"/>
      <c r="L5" s="77"/>
      <c r="M5" s="89" t="s">
        <v>506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438</v>
      </c>
      <c r="C6" s="64" t="str">
        <f>Netzbetreiber!$D$11</f>
        <v>9870105100000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45839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63" t="s">
        <v>454</v>
      </c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5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463</v>
      </c>
      <c r="N9" s="92" t="s">
        <v>368</v>
      </c>
      <c r="O9" s="93" t="s">
        <v>369</v>
      </c>
      <c r="P9" s="93" t="s">
        <v>370</v>
      </c>
      <c r="Q9" s="93" t="s">
        <v>371</v>
      </c>
      <c r="R9" s="93" t="s">
        <v>372</v>
      </c>
      <c r="S9" s="93" t="s">
        <v>373</v>
      </c>
      <c r="T9" s="93" t="s">
        <v>374</v>
      </c>
      <c r="U9" s="93" t="s">
        <v>375</v>
      </c>
      <c r="V9" s="93" t="s">
        <v>376</v>
      </c>
      <c r="W9" s="93" t="s">
        <v>377</v>
      </c>
      <c r="X9" s="93" t="s">
        <v>378</v>
      </c>
      <c r="Y9" s="93" t="s">
        <v>379</v>
      </c>
      <c r="Z9" s="93" t="s">
        <v>380</v>
      </c>
      <c r="AA9" s="93" t="s">
        <v>381</v>
      </c>
      <c r="AB9" s="355" t="s">
        <v>382</v>
      </c>
      <c r="AC9" s="94" t="s">
        <v>383</v>
      </c>
      <c r="AD9" s="94" t="s">
        <v>425</v>
      </c>
    </row>
    <row r="10" spans="2:30" ht="72" customHeight="1" thickBot="1">
      <c r="B10" s="368" t="s">
        <v>581</v>
      </c>
      <c r="C10" s="369"/>
      <c r="D10" s="95">
        <v>2</v>
      </c>
      <c r="E10" s="96" t="str">
        <f>IF(ISERROR(HLOOKUP(E$11,$M$9:$AD$35,$D10,0)),"",HLOOKUP(E$11,$M$9:$AD$35,$D10,0))</f>
        <v/>
      </c>
      <c r="F10" s="366" t="s">
        <v>394</v>
      </c>
      <c r="G10" s="366"/>
      <c r="H10" s="366"/>
      <c r="I10" s="366"/>
      <c r="J10" s="366"/>
      <c r="K10" s="366"/>
      <c r="L10" s="367"/>
      <c r="M10" s="97" t="s">
        <v>464</v>
      </c>
      <c r="N10" s="98" t="s">
        <v>465</v>
      </c>
      <c r="O10" s="99" t="s">
        <v>466</v>
      </c>
      <c r="P10" s="100" t="s">
        <v>467</v>
      </c>
      <c r="Q10" s="100" t="s">
        <v>468</v>
      </c>
      <c r="R10" s="100" t="s">
        <v>469</v>
      </c>
      <c r="S10" s="100" t="s">
        <v>470</v>
      </c>
      <c r="T10" s="100" t="s">
        <v>471</v>
      </c>
      <c r="U10" s="100" t="s">
        <v>472</v>
      </c>
      <c r="V10" s="100" t="s">
        <v>473</v>
      </c>
      <c r="W10" s="100" t="s">
        <v>474</v>
      </c>
      <c r="X10" s="100" t="s">
        <v>475</v>
      </c>
      <c r="Y10" s="100" t="s">
        <v>476</v>
      </c>
      <c r="Z10" s="100" t="s">
        <v>477</v>
      </c>
      <c r="AA10" s="100" t="s">
        <v>478</v>
      </c>
      <c r="AB10" s="356" t="s">
        <v>479</v>
      </c>
      <c r="AC10" s="101" t="s">
        <v>480</v>
      </c>
      <c r="AD10" s="102" t="s">
        <v>426</v>
      </c>
    </row>
    <row r="11" spans="2:30" ht="15.75" thickBot="1">
      <c r="B11" s="103" t="s">
        <v>417</v>
      </c>
      <c r="C11" s="104"/>
      <c r="D11" s="105">
        <v>3</v>
      </c>
      <c r="E11" s="106"/>
      <c r="F11" s="107" t="s">
        <v>385</v>
      </c>
      <c r="G11" s="108" t="s">
        <v>386</v>
      </c>
      <c r="H11" s="108" t="s">
        <v>387</v>
      </c>
      <c r="I11" s="108" t="s">
        <v>388</v>
      </c>
      <c r="J11" s="108" t="s">
        <v>389</v>
      </c>
      <c r="K11" s="108" t="s">
        <v>390</v>
      </c>
      <c r="L11" s="109" t="s">
        <v>391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395</v>
      </c>
      <c r="C12" s="111"/>
      <c r="D12" s="112">
        <v>4</v>
      </c>
      <c r="E12" s="315">
        <f>MIN(SUMPRODUCT($M$11:$AD$11,M12:AD12),1)</f>
        <v>1</v>
      </c>
      <c r="F12" s="312" t="s">
        <v>391</v>
      </c>
      <c r="G12" s="79" t="s">
        <v>391</v>
      </c>
      <c r="H12" s="79" t="s">
        <v>391</v>
      </c>
      <c r="I12" s="79" t="s">
        <v>391</v>
      </c>
      <c r="J12" s="79" t="s">
        <v>391</v>
      </c>
      <c r="K12" s="79" t="s">
        <v>391</v>
      </c>
      <c r="L12" s="80" t="s">
        <v>391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357">
        <v>1</v>
      </c>
      <c r="AC12" s="116">
        <v>1</v>
      </c>
      <c r="AD12" s="69">
        <v>1</v>
      </c>
    </row>
    <row r="13" spans="2:30" ht="15">
      <c r="B13" s="117" t="s">
        <v>396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391</v>
      </c>
      <c r="G13" s="81" t="s">
        <v>391</v>
      </c>
      <c r="H13" s="81" t="s">
        <v>391</v>
      </c>
      <c r="I13" s="81" t="s">
        <v>391</v>
      </c>
      <c r="J13" s="81" t="s">
        <v>391</v>
      </c>
      <c r="K13" s="81" t="s">
        <v>391</v>
      </c>
      <c r="L13" s="82" t="s">
        <v>391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358">
        <v>1</v>
      </c>
      <c r="AC13" s="121"/>
      <c r="AD13" s="70"/>
    </row>
    <row r="14" spans="2:30" ht="15">
      <c r="B14" s="117" t="s">
        <v>397</v>
      </c>
      <c r="C14" s="118"/>
      <c r="D14" s="112">
        <v>6</v>
      </c>
      <c r="E14" s="316">
        <f t="shared" si="0"/>
        <v>0</v>
      </c>
      <c r="F14" s="313" t="s">
        <v>391</v>
      </c>
      <c r="G14" s="81" t="s">
        <v>398</v>
      </c>
      <c r="H14" s="81" t="s">
        <v>398</v>
      </c>
      <c r="I14" s="81" t="s">
        <v>398</v>
      </c>
      <c r="J14" s="81" t="s">
        <v>398</v>
      </c>
      <c r="K14" s="81" t="s">
        <v>398</v>
      </c>
      <c r="L14" s="82" t="s">
        <v>398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358"/>
      <c r="AC14" s="121"/>
      <c r="AD14" s="70"/>
    </row>
    <row r="15" spans="2:30" ht="15">
      <c r="B15" s="117" t="s">
        <v>399</v>
      </c>
      <c r="C15" s="118"/>
      <c r="D15" s="112">
        <v>7</v>
      </c>
      <c r="E15" s="316">
        <f t="shared" si="0"/>
        <v>0</v>
      </c>
      <c r="F15" s="313" t="s">
        <v>398</v>
      </c>
      <c r="G15" s="81" t="s">
        <v>390</v>
      </c>
      <c r="H15" s="81" t="s">
        <v>398</v>
      </c>
      <c r="I15" s="81" t="s">
        <v>398</v>
      </c>
      <c r="J15" s="81" t="s">
        <v>398</v>
      </c>
      <c r="K15" s="81" t="s">
        <v>398</v>
      </c>
      <c r="L15" s="82" t="s">
        <v>398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358"/>
      <c r="AC15" s="121"/>
      <c r="AD15" s="70"/>
    </row>
    <row r="16" spans="2:30" ht="15">
      <c r="B16" s="122" t="s">
        <v>411</v>
      </c>
      <c r="C16" s="118"/>
      <c r="D16" s="112">
        <v>8</v>
      </c>
      <c r="E16" s="316">
        <f t="shared" si="0"/>
        <v>1</v>
      </c>
      <c r="F16" s="313" t="s">
        <v>398</v>
      </c>
      <c r="G16" s="81" t="s">
        <v>398</v>
      </c>
      <c r="H16" s="81" t="s">
        <v>398</v>
      </c>
      <c r="I16" s="81" t="s">
        <v>398</v>
      </c>
      <c r="J16" s="81" t="s">
        <v>391</v>
      </c>
      <c r="K16" s="81" t="s">
        <v>398</v>
      </c>
      <c r="L16" s="82" t="s">
        <v>398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358">
        <v>1</v>
      </c>
      <c r="AC16" s="121">
        <v>1</v>
      </c>
      <c r="AD16" s="70">
        <v>1</v>
      </c>
    </row>
    <row r="17" spans="2:30" ht="15">
      <c r="B17" s="122" t="s">
        <v>412</v>
      </c>
      <c r="C17" s="118"/>
      <c r="D17" s="112">
        <v>9</v>
      </c>
      <c r="E17" s="316">
        <f t="shared" si="0"/>
        <v>1</v>
      </c>
      <c r="F17" s="313" t="s">
        <v>398</v>
      </c>
      <c r="G17" s="81" t="s">
        <v>398</v>
      </c>
      <c r="H17" s="81" t="s">
        <v>398</v>
      </c>
      <c r="I17" s="81" t="s">
        <v>398</v>
      </c>
      <c r="J17" s="81" t="s">
        <v>398</v>
      </c>
      <c r="K17" s="81" t="s">
        <v>398</v>
      </c>
      <c r="L17" s="82" t="s">
        <v>391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358">
        <v>1</v>
      </c>
      <c r="AC17" s="121">
        <v>1</v>
      </c>
      <c r="AD17" s="70">
        <v>1</v>
      </c>
    </row>
    <row r="18" spans="2:30" ht="15">
      <c r="B18" s="122" t="s">
        <v>413</v>
      </c>
      <c r="C18" s="118"/>
      <c r="D18" s="112">
        <v>10</v>
      </c>
      <c r="E18" s="316">
        <f t="shared" si="0"/>
        <v>1</v>
      </c>
      <c r="F18" s="313" t="s">
        <v>391</v>
      </c>
      <c r="G18" s="81" t="s">
        <v>398</v>
      </c>
      <c r="H18" s="81" t="s">
        <v>398</v>
      </c>
      <c r="I18" s="81" t="s">
        <v>398</v>
      </c>
      <c r="J18" s="81" t="s">
        <v>398</v>
      </c>
      <c r="K18" s="81" t="s">
        <v>398</v>
      </c>
      <c r="L18" s="82" t="s">
        <v>398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358">
        <v>1</v>
      </c>
      <c r="AC18" s="121">
        <v>1</v>
      </c>
      <c r="AD18" s="70">
        <v>1</v>
      </c>
    </row>
    <row r="19" spans="2:30" ht="15">
      <c r="B19" s="340" t="s">
        <v>649</v>
      </c>
      <c r="C19" s="341"/>
      <c r="D19" s="112"/>
      <c r="E19" s="316">
        <v>1</v>
      </c>
      <c r="F19" s="313" t="s">
        <v>391</v>
      </c>
      <c r="G19" s="81" t="s">
        <v>391</v>
      </c>
      <c r="H19" s="81" t="s">
        <v>391</v>
      </c>
      <c r="I19" s="81" t="s">
        <v>391</v>
      </c>
      <c r="J19" s="81" t="s">
        <v>391</v>
      </c>
      <c r="K19" s="81" t="s">
        <v>391</v>
      </c>
      <c r="L19" s="82" t="s">
        <v>391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358"/>
      <c r="AC19" s="121"/>
      <c r="AD19" s="70"/>
    </row>
    <row r="20" spans="2:30" ht="15">
      <c r="B20" s="122" t="s">
        <v>400</v>
      </c>
      <c r="C20" s="118"/>
      <c r="D20" s="112">
        <v>11</v>
      </c>
      <c r="E20" s="316">
        <f t="shared" si="0"/>
        <v>1</v>
      </c>
      <c r="F20" s="313" t="s">
        <v>391</v>
      </c>
      <c r="G20" s="81" t="s">
        <v>391</v>
      </c>
      <c r="H20" s="81" t="s">
        <v>391</v>
      </c>
      <c r="I20" s="81" t="s">
        <v>391</v>
      </c>
      <c r="J20" s="81" t="s">
        <v>391</v>
      </c>
      <c r="K20" s="81" t="s">
        <v>391</v>
      </c>
      <c r="L20" s="82" t="s">
        <v>391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358">
        <v>1</v>
      </c>
      <c r="AC20" s="121">
        <v>1</v>
      </c>
      <c r="AD20" s="70">
        <v>1</v>
      </c>
    </row>
    <row r="21" spans="2:30" ht="15">
      <c r="B21" s="122" t="s">
        <v>647</v>
      </c>
      <c r="C21" s="118"/>
      <c r="D21" s="112">
        <v>12</v>
      </c>
      <c r="E21" s="316">
        <f t="shared" si="0"/>
        <v>1</v>
      </c>
      <c r="F21" s="313" t="s">
        <v>398</v>
      </c>
      <c r="G21" s="81" t="s">
        <v>398</v>
      </c>
      <c r="H21" s="81" t="s">
        <v>398</v>
      </c>
      <c r="I21" s="81" t="s">
        <v>391</v>
      </c>
      <c r="J21" s="81" t="s">
        <v>398</v>
      </c>
      <c r="K21" s="81" t="s">
        <v>398</v>
      </c>
      <c r="L21" s="82" t="s">
        <v>398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358">
        <v>1</v>
      </c>
      <c r="AC21" s="121">
        <v>1</v>
      </c>
      <c r="AD21" s="70">
        <v>1</v>
      </c>
    </row>
    <row r="22" spans="2:30" ht="15">
      <c r="B22" s="122" t="s">
        <v>414</v>
      </c>
      <c r="C22" s="118"/>
      <c r="D22" s="112">
        <v>13</v>
      </c>
      <c r="E22" s="316">
        <f t="shared" si="0"/>
        <v>1</v>
      </c>
      <c r="F22" s="313" t="s">
        <v>398</v>
      </c>
      <c r="G22" s="81" t="s">
        <v>398</v>
      </c>
      <c r="H22" s="81" t="s">
        <v>398</v>
      </c>
      <c r="I22" s="81" t="s">
        <v>398</v>
      </c>
      <c r="J22" s="81" t="s">
        <v>398</v>
      </c>
      <c r="K22" s="81" t="s">
        <v>398</v>
      </c>
      <c r="L22" s="82" t="s">
        <v>391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358">
        <v>1</v>
      </c>
      <c r="AC22" s="121">
        <v>1</v>
      </c>
      <c r="AD22" s="70">
        <v>1</v>
      </c>
    </row>
    <row r="23" spans="2:30" ht="15">
      <c r="B23" s="122" t="s">
        <v>415</v>
      </c>
      <c r="C23" s="118"/>
      <c r="D23" s="112">
        <v>14</v>
      </c>
      <c r="E23" s="316">
        <f t="shared" si="0"/>
        <v>1</v>
      </c>
      <c r="F23" s="313" t="s">
        <v>391</v>
      </c>
      <c r="G23" s="81" t="s">
        <v>398</v>
      </c>
      <c r="H23" s="81" t="s">
        <v>398</v>
      </c>
      <c r="I23" s="81" t="s">
        <v>398</v>
      </c>
      <c r="J23" s="81" t="s">
        <v>398</v>
      </c>
      <c r="K23" s="81" t="s">
        <v>398</v>
      </c>
      <c r="L23" s="82" t="s">
        <v>398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358">
        <v>1</v>
      </c>
      <c r="AC23" s="121">
        <v>1</v>
      </c>
      <c r="AD23" s="70">
        <v>1</v>
      </c>
    </row>
    <row r="24" spans="2:30" ht="15">
      <c r="B24" s="117" t="s">
        <v>416</v>
      </c>
      <c r="C24" s="118"/>
      <c r="D24" s="112">
        <v>15</v>
      </c>
      <c r="E24" s="316">
        <f t="shared" si="0"/>
        <v>0</v>
      </c>
      <c r="F24" s="313" t="s">
        <v>398</v>
      </c>
      <c r="G24" s="81" t="s">
        <v>398</v>
      </c>
      <c r="H24" s="81" t="s">
        <v>398</v>
      </c>
      <c r="I24" s="81" t="s">
        <v>391</v>
      </c>
      <c r="J24" s="81" t="s">
        <v>398</v>
      </c>
      <c r="K24" s="81" t="s">
        <v>398</v>
      </c>
      <c r="L24" s="82" t="s">
        <v>398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358"/>
      <c r="AC24" s="121"/>
      <c r="AD24" s="70"/>
    </row>
    <row r="25" spans="2:30" ht="15">
      <c r="B25" s="117" t="s">
        <v>401</v>
      </c>
      <c r="C25" s="118"/>
      <c r="D25" s="112">
        <v>16</v>
      </c>
      <c r="E25" s="316">
        <f t="shared" si="0"/>
        <v>0</v>
      </c>
      <c r="F25" s="313" t="s">
        <v>391</v>
      </c>
      <c r="G25" s="81" t="s">
        <v>391</v>
      </c>
      <c r="H25" s="81" t="s">
        <v>391</v>
      </c>
      <c r="I25" s="81" t="s">
        <v>391</v>
      </c>
      <c r="J25" s="81" t="s">
        <v>391</v>
      </c>
      <c r="K25" s="81" t="s">
        <v>391</v>
      </c>
      <c r="L25" s="82" t="s">
        <v>391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358"/>
      <c r="AC25" s="121"/>
      <c r="AD25" s="70"/>
    </row>
    <row r="26" spans="2:30" ht="15">
      <c r="B26" s="117" t="s">
        <v>402</v>
      </c>
      <c r="C26" s="118"/>
      <c r="D26" s="112">
        <v>17</v>
      </c>
      <c r="E26" s="316">
        <f t="shared" si="0"/>
        <v>0</v>
      </c>
      <c r="F26" s="313" t="s">
        <v>391</v>
      </c>
      <c r="G26" s="81" t="s">
        <v>391</v>
      </c>
      <c r="H26" s="81" t="s">
        <v>391</v>
      </c>
      <c r="I26" s="81" t="s">
        <v>391</v>
      </c>
      <c r="J26" s="81" t="s">
        <v>391</v>
      </c>
      <c r="K26" s="81" t="s">
        <v>391</v>
      </c>
      <c r="L26" s="82" t="s">
        <v>391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358"/>
      <c r="AC26" s="121"/>
      <c r="AD26" s="70"/>
    </row>
    <row r="27" spans="2:30" ht="15">
      <c r="B27" s="340" t="s">
        <v>648</v>
      </c>
      <c r="C27" s="341"/>
      <c r="D27" s="112"/>
      <c r="E27" s="316">
        <v>1</v>
      </c>
      <c r="F27" s="313" t="s">
        <v>391</v>
      </c>
      <c r="G27" s="81" t="s">
        <v>391</v>
      </c>
      <c r="H27" s="81" t="s">
        <v>391</v>
      </c>
      <c r="I27" s="81" t="s">
        <v>391</v>
      </c>
      <c r="J27" s="81" t="s">
        <v>391</v>
      </c>
      <c r="K27" s="81" t="s">
        <v>391</v>
      </c>
      <c r="L27" s="82" t="s">
        <v>391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358"/>
      <c r="AC27" s="121">
        <v>1</v>
      </c>
      <c r="AD27" s="70"/>
    </row>
    <row r="28" spans="2:30" ht="15">
      <c r="B28" s="122" t="s">
        <v>403</v>
      </c>
      <c r="C28" s="118"/>
      <c r="D28" s="112">
        <v>18</v>
      </c>
      <c r="E28" s="316">
        <f t="shared" si="0"/>
        <v>1</v>
      </c>
      <c r="F28" s="313" t="s">
        <v>391</v>
      </c>
      <c r="G28" s="81" t="s">
        <v>391</v>
      </c>
      <c r="H28" s="81" t="s">
        <v>391</v>
      </c>
      <c r="I28" s="81" t="s">
        <v>391</v>
      </c>
      <c r="J28" s="81" t="s">
        <v>391</v>
      </c>
      <c r="K28" s="81" t="s">
        <v>391</v>
      </c>
      <c r="L28" s="82" t="s">
        <v>391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358">
        <v>1</v>
      </c>
      <c r="AC28" s="121">
        <v>1</v>
      </c>
      <c r="AD28" s="70">
        <v>1</v>
      </c>
    </row>
    <row r="29" spans="2:30" s="347" customFormat="1" ht="15">
      <c r="B29" s="340" t="s">
        <v>404</v>
      </c>
      <c r="C29" s="341"/>
      <c r="D29" s="342">
        <v>19</v>
      </c>
      <c r="E29" s="343">
        <v>1</v>
      </c>
      <c r="F29" s="313" t="s">
        <v>391</v>
      </c>
      <c r="G29" s="313" t="s">
        <v>391</v>
      </c>
      <c r="H29" s="313" t="s">
        <v>391</v>
      </c>
      <c r="I29" s="313" t="s">
        <v>391</v>
      </c>
      <c r="J29" s="313" t="s">
        <v>391</v>
      </c>
      <c r="K29" s="313" t="s">
        <v>391</v>
      </c>
      <c r="L29" s="313" t="s">
        <v>391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58">
        <v>1</v>
      </c>
      <c r="AC29" s="346">
        <v>1</v>
      </c>
      <c r="AD29" s="70"/>
    </row>
    <row r="30" spans="2:30" ht="15">
      <c r="B30" s="117" t="s">
        <v>405</v>
      </c>
      <c r="C30" s="118"/>
      <c r="D30" s="112">
        <v>20</v>
      </c>
      <c r="E30" s="316">
        <f t="shared" si="0"/>
        <v>0</v>
      </c>
      <c r="F30" s="313" t="s">
        <v>391</v>
      </c>
      <c r="G30" s="81" t="s">
        <v>391</v>
      </c>
      <c r="H30" s="81" t="s">
        <v>391</v>
      </c>
      <c r="I30" s="81" t="s">
        <v>391</v>
      </c>
      <c r="J30" s="81" t="s">
        <v>391</v>
      </c>
      <c r="K30" s="81" t="s">
        <v>391</v>
      </c>
      <c r="L30" s="82" t="s">
        <v>391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358"/>
      <c r="AC30" s="121"/>
      <c r="AD30" s="70"/>
    </row>
    <row r="31" spans="2:30" ht="15">
      <c r="B31" s="117" t="s">
        <v>406</v>
      </c>
      <c r="C31" s="118"/>
      <c r="D31" s="112">
        <v>21</v>
      </c>
      <c r="E31" s="316">
        <f t="shared" si="0"/>
        <v>0</v>
      </c>
      <c r="F31" s="313" t="s">
        <v>398</v>
      </c>
      <c r="G31" s="81" t="s">
        <v>398</v>
      </c>
      <c r="H31" s="81" t="s">
        <v>391</v>
      </c>
      <c r="I31" s="81" t="s">
        <v>398</v>
      </c>
      <c r="J31" s="81" t="s">
        <v>398</v>
      </c>
      <c r="K31" s="81" t="s">
        <v>398</v>
      </c>
      <c r="L31" s="82" t="s">
        <v>398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358"/>
      <c r="AC31" s="121"/>
      <c r="AD31" s="70"/>
    </row>
    <row r="32" spans="2:30" ht="15">
      <c r="B32" s="117" t="s">
        <v>407</v>
      </c>
      <c r="C32" s="118"/>
      <c r="D32" s="112">
        <v>22</v>
      </c>
      <c r="E32" s="316">
        <f t="shared" si="0"/>
        <v>0</v>
      </c>
      <c r="F32" s="313" t="s">
        <v>390</v>
      </c>
      <c r="G32" s="81" t="s">
        <v>390</v>
      </c>
      <c r="H32" s="81" t="s">
        <v>390</v>
      </c>
      <c r="I32" s="81" t="s">
        <v>390</v>
      </c>
      <c r="J32" s="81" t="s">
        <v>390</v>
      </c>
      <c r="K32" s="81" t="s">
        <v>390</v>
      </c>
      <c r="L32" s="82" t="s">
        <v>391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358"/>
      <c r="AC32" s="121"/>
      <c r="AD32" s="70"/>
    </row>
    <row r="33" spans="2:30" ht="15">
      <c r="B33" s="122" t="s">
        <v>408</v>
      </c>
      <c r="C33" s="118"/>
      <c r="D33" s="112">
        <v>23</v>
      </c>
      <c r="E33" s="316">
        <f t="shared" si="0"/>
        <v>1</v>
      </c>
      <c r="F33" s="313" t="s">
        <v>391</v>
      </c>
      <c r="G33" s="81" t="s">
        <v>391</v>
      </c>
      <c r="H33" s="81" t="s">
        <v>391</v>
      </c>
      <c r="I33" s="81" t="s">
        <v>391</v>
      </c>
      <c r="J33" s="81" t="s">
        <v>391</v>
      </c>
      <c r="K33" s="81" t="s">
        <v>391</v>
      </c>
      <c r="L33" s="82" t="s">
        <v>391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358">
        <v>1</v>
      </c>
      <c r="AC33" s="121">
        <v>1</v>
      </c>
      <c r="AD33" s="70">
        <v>1</v>
      </c>
    </row>
    <row r="34" spans="2:30" ht="15">
      <c r="B34" s="122" t="s">
        <v>409</v>
      </c>
      <c r="C34" s="118"/>
      <c r="D34" s="112">
        <v>24</v>
      </c>
      <c r="E34" s="316">
        <f t="shared" si="0"/>
        <v>1</v>
      </c>
      <c r="F34" s="313" t="s">
        <v>391</v>
      </c>
      <c r="G34" s="81" t="s">
        <v>391</v>
      </c>
      <c r="H34" s="81" t="s">
        <v>391</v>
      </c>
      <c r="I34" s="81" t="s">
        <v>391</v>
      </c>
      <c r="J34" s="81" t="s">
        <v>391</v>
      </c>
      <c r="K34" s="81" t="s">
        <v>391</v>
      </c>
      <c r="L34" s="82" t="s">
        <v>391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358">
        <v>1</v>
      </c>
      <c r="AC34" s="121">
        <v>1</v>
      </c>
      <c r="AD34" s="70">
        <v>1</v>
      </c>
    </row>
    <row r="35" spans="2:30" ht="15.75" thickBot="1">
      <c r="B35" s="123" t="s">
        <v>410</v>
      </c>
      <c r="C35" s="124"/>
      <c r="D35" s="125">
        <v>25</v>
      </c>
      <c r="E35" s="317">
        <f t="shared" si="0"/>
        <v>0</v>
      </c>
      <c r="F35" s="314" t="s">
        <v>390</v>
      </c>
      <c r="G35" s="83" t="s">
        <v>390</v>
      </c>
      <c r="H35" s="83" t="s">
        <v>390</v>
      </c>
      <c r="I35" s="83" t="s">
        <v>390</v>
      </c>
      <c r="J35" s="83" t="s">
        <v>390</v>
      </c>
      <c r="K35" s="83" t="s">
        <v>390</v>
      </c>
      <c r="L35" s="84" t="s">
        <v>391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359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451</v>
      </c>
      <c r="B1" s="129"/>
      <c r="D1" s="218" t="s">
        <v>543</v>
      </c>
    </row>
    <row r="2" spans="1:16">
      <c r="A2" s="238"/>
      <c r="B2" s="237" t="s">
        <v>452</v>
      </c>
    </row>
    <row r="3" spans="1:16" ht="20.100000000000001" customHeight="1">
      <c r="A3" s="370" t="s">
        <v>248</v>
      </c>
      <c r="B3" s="239" t="s">
        <v>85</v>
      </c>
      <c r="C3" s="240"/>
      <c r="D3" s="372" t="s">
        <v>453</v>
      </c>
      <c r="E3" s="373"/>
      <c r="F3" s="373"/>
      <c r="G3" s="373"/>
      <c r="H3" s="373"/>
      <c r="I3" s="373"/>
      <c r="J3" s="374"/>
      <c r="K3" s="241"/>
      <c r="L3" s="241"/>
      <c r="M3" s="241"/>
      <c r="N3" s="241"/>
      <c r="O3" s="242"/>
      <c r="P3" s="241"/>
    </row>
    <row r="4" spans="1:16" ht="20.100000000000001" customHeight="1">
      <c r="A4" s="371"/>
      <c r="B4" s="243"/>
      <c r="C4" s="244"/>
      <c r="D4" s="245" t="s">
        <v>86</v>
      </c>
      <c r="E4" s="245" t="s">
        <v>87</v>
      </c>
      <c r="F4" s="245" t="s">
        <v>88</v>
      </c>
      <c r="G4" s="245" t="s">
        <v>89</v>
      </c>
      <c r="H4" s="245" t="s">
        <v>90</v>
      </c>
      <c r="I4" s="245" t="s">
        <v>91</v>
      </c>
      <c r="J4" s="245" t="s">
        <v>92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93</v>
      </c>
      <c r="C5" s="244"/>
      <c r="D5" s="245" t="s">
        <v>94</v>
      </c>
      <c r="E5" s="245" t="s">
        <v>95</v>
      </c>
      <c r="F5" s="245" t="s">
        <v>96</v>
      </c>
      <c r="G5" s="245" t="s">
        <v>97</v>
      </c>
      <c r="H5" s="245" t="s">
        <v>98</v>
      </c>
      <c r="I5" s="245" t="s">
        <v>99</v>
      </c>
      <c r="J5" s="245" t="s">
        <v>100</v>
      </c>
      <c r="K5" s="245" t="s">
        <v>101</v>
      </c>
      <c r="L5" s="246" t="s">
        <v>102</v>
      </c>
      <c r="M5" s="246" t="s">
        <v>103</v>
      </c>
      <c r="N5" s="248" t="s">
        <v>146</v>
      </c>
      <c r="O5" s="248" t="s">
        <v>250</v>
      </c>
      <c r="P5" s="249" t="s">
        <v>249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104</v>
      </c>
      <c r="C7" s="253" t="s">
        <v>105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101</v>
      </c>
      <c r="M7" s="255">
        <f t="shared" ref="M7:M21" si="0">MAX(D7:J7)</f>
        <v>1</v>
      </c>
      <c r="N7" s="256" t="s">
        <v>364</v>
      </c>
      <c r="O7" s="251"/>
      <c r="P7" s="245"/>
    </row>
    <row r="8" spans="1:16" ht="21" customHeight="1">
      <c r="A8" s="252">
        <v>2</v>
      </c>
      <c r="B8" s="245" t="s">
        <v>106</v>
      </c>
      <c r="C8" s="253" t="s">
        <v>107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101</v>
      </c>
      <c r="M8" s="255">
        <f t="shared" si="0"/>
        <v>1</v>
      </c>
      <c r="N8" s="256" t="s">
        <v>364</v>
      </c>
      <c r="O8" s="251"/>
      <c r="P8" s="245"/>
    </row>
    <row r="9" spans="1:16" ht="21" customHeight="1">
      <c r="A9" s="252">
        <v>3</v>
      </c>
      <c r="B9" s="245" t="s">
        <v>246</v>
      </c>
      <c r="C9" s="257" t="s">
        <v>4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101</v>
      </c>
      <c r="M9" s="255">
        <f t="shared" ref="M9" si="1">MAX(D9:J9)</f>
        <v>1</v>
      </c>
      <c r="N9" s="256" t="s">
        <v>4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108</v>
      </c>
      <c r="C11" s="261" t="s">
        <v>109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95</v>
      </c>
      <c r="M11" s="255">
        <f t="shared" si="0"/>
        <v>1.0522626697461936</v>
      </c>
      <c r="N11" s="256" t="s">
        <v>253</v>
      </c>
      <c r="O11" s="251" t="s">
        <v>251</v>
      </c>
      <c r="P11" s="245"/>
    </row>
    <row r="12" spans="1:16">
      <c r="A12" s="252">
        <v>5</v>
      </c>
      <c r="B12" s="245" t="s">
        <v>110</v>
      </c>
      <c r="C12" s="261" t="s">
        <v>111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94</v>
      </c>
      <c r="M12" s="255">
        <f t="shared" si="0"/>
        <v>1.0358469949391176</v>
      </c>
      <c r="N12" s="256" t="s">
        <v>253</v>
      </c>
      <c r="O12" s="251" t="s">
        <v>251</v>
      </c>
      <c r="P12" s="245"/>
    </row>
    <row r="13" spans="1:16">
      <c r="A13" s="252">
        <v>6</v>
      </c>
      <c r="B13" s="245" t="s">
        <v>112</v>
      </c>
      <c r="C13" s="261" t="s">
        <v>113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94</v>
      </c>
      <c r="M13" s="255">
        <f t="shared" si="0"/>
        <v>1.069856584592316</v>
      </c>
      <c r="N13" s="256" t="s">
        <v>253</v>
      </c>
      <c r="O13" s="251" t="s">
        <v>251</v>
      </c>
      <c r="P13" s="245"/>
    </row>
    <row r="14" spans="1:16" ht="21" customHeight="1">
      <c r="A14" s="252">
        <v>7</v>
      </c>
      <c r="B14" s="245" t="s">
        <v>114</v>
      </c>
      <c r="C14" s="261" t="s">
        <v>115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94</v>
      </c>
      <c r="M14" s="255">
        <f t="shared" si="0"/>
        <v>1.1052461688999999</v>
      </c>
      <c r="N14" s="256" t="s">
        <v>253</v>
      </c>
      <c r="O14" s="251" t="s">
        <v>251</v>
      </c>
      <c r="P14" s="245"/>
    </row>
    <row r="15" spans="1:16" ht="21" customHeight="1">
      <c r="A15" s="252">
        <v>8</v>
      </c>
      <c r="B15" s="245" t="s">
        <v>116</v>
      </c>
      <c r="C15" s="261" t="s">
        <v>117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95</v>
      </c>
      <c r="M15" s="255">
        <f t="shared" si="0"/>
        <v>1.0389446761000001</v>
      </c>
      <c r="N15" s="256" t="s">
        <v>253</v>
      </c>
      <c r="O15" s="251" t="s">
        <v>251</v>
      </c>
      <c r="P15" s="245"/>
    </row>
    <row r="16" spans="1:16" ht="21" customHeight="1">
      <c r="A16" s="252">
        <v>9</v>
      </c>
      <c r="B16" s="245" t="s">
        <v>122</v>
      </c>
      <c r="C16" s="261" t="s">
        <v>123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96</v>
      </c>
      <c r="M16" s="255">
        <f>MAX(D16:J16)</f>
        <v>1.2706602107</v>
      </c>
      <c r="N16" s="256" t="s">
        <v>253</v>
      </c>
      <c r="O16" s="251" t="s">
        <v>251</v>
      </c>
      <c r="P16" s="245"/>
    </row>
    <row r="17" spans="1:16" ht="21" customHeight="1">
      <c r="A17" s="252">
        <v>10</v>
      </c>
      <c r="B17" s="245" t="s">
        <v>118</v>
      </c>
      <c r="C17" s="262" t="s">
        <v>119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99</v>
      </c>
      <c r="M17" s="255">
        <f t="shared" si="0"/>
        <v>1.0355882019</v>
      </c>
      <c r="N17" s="256" t="s">
        <v>253</v>
      </c>
      <c r="O17" s="251" t="s">
        <v>252</v>
      </c>
      <c r="P17" s="245" t="s">
        <v>116</v>
      </c>
    </row>
    <row r="18" spans="1:16" ht="21" customHeight="1">
      <c r="A18" s="252">
        <v>11</v>
      </c>
      <c r="B18" s="245" t="s">
        <v>120</v>
      </c>
      <c r="C18" s="262" t="s">
        <v>121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98</v>
      </c>
      <c r="M18" s="255">
        <f t="shared" si="0"/>
        <v>1.1401797148999999</v>
      </c>
      <c r="N18" s="256" t="s">
        <v>253</v>
      </c>
      <c r="O18" s="251" t="s">
        <v>252</v>
      </c>
      <c r="P18" s="245" t="s">
        <v>122</v>
      </c>
    </row>
    <row r="19" spans="1:16" ht="21" customHeight="1">
      <c r="A19" s="252">
        <v>12</v>
      </c>
      <c r="B19" s="245" t="s">
        <v>124</v>
      </c>
      <c r="C19" s="262" t="s">
        <v>125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97</v>
      </c>
      <c r="M19" s="255">
        <f t="shared" si="0"/>
        <v>1.0552346931000001</v>
      </c>
      <c r="N19" s="256" t="s">
        <v>253</v>
      </c>
      <c r="O19" s="251" t="s">
        <v>252</v>
      </c>
      <c r="P19" s="245" t="s">
        <v>108</v>
      </c>
    </row>
    <row r="20" spans="1:16" ht="21" customHeight="1">
      <c r="A20" s="252">
        <v>13</v>
      </c>
      <c r="B20" s="245" t="s">
        <v>126</v>
      </c>
      <c r="C20" s="262" t="s">
        <v>127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94</v>
      </c>
      <c r="M20" s="255">
        <f t="shared" si="0"/>
        <v>1.0865859003</v>
      </c>
      <c r="N20" s="256" t="s">
        <v>253</v>
      </c>
      <c r="O20" s="251" t="s">
        <v>252</v>
      </c>
      <c r="P20" s="245" t="s">
        <v>110</v>
      </c>
    </row>
    <row r="21" spans="1:16" ht="24.75" customHeight="1">
      <c r="A21" s="252">
        <v>14</v>
      </c>
      <c r="B21" s="245" t="s">
        <v>128</v>
      </c>
      <c r="C21" s="262" t="s">
        <v>129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95</v>
      </c>
      <c r="M21" s="255">
        <f t="shared" si="0"/>
        <v>1.0522626697461936</v>
      </c>
      <c r="N21" s="256" t="s">
        <v>253</v>
      </c>
      <c r="O21" s="251" t="s">
        <v>252</v>
      </c>
      <c r="P21" s="245" t="s">
        <v>116</v>
      </c>
    </row>
    <row r="22" spans="1:16" ht="25.5">
      <c r="A22" s="252">
        <v>15</v>
      </c>
      <c r="B22" s="245" t="s">
        <v>130</v>
      </c>
      <c r="C22" s="263" t="s">
        <v>131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95</v>
      </c>
      <c r="M22" s="255">
        <f>MAX(D22:J22)</f>
        <v>1.03</v>
      </c>
      <c r="N22" s="256" t="s">
        <v>253</v>
      </c>
      <c r="O22" s="251" t="s">
        <v>252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18b9f00-f4e5-4488-840e-6084e0f1107e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Klopstein, Thomas</cp:lastModifiedBy>
  <cp:lastPrinted>2015-03-20T22:59:10Z</cp:lastPrinted>
  <dcterms:created xsi:type="dcterms:W3CDTF">2015-01-15T05:25:41Z</dcterms:created>
  <dcterms:modified xsi:type="dcterms:W3CDTF">2025-06-24T05:05:29Z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